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cmodica\OneDrive - NACHC\Documents\Documents\Action Briefs\Financial Tool\"/>
    </mc:Choice>
  </mc:AlternateContent>
  <xr:revisionPtr revIDLastSave="0" documentId="13_ncr:1_{6300DC7F-BFB6-4BA6-B7C6-C30A36825F36}" xr6:coauthVersionLast="47" xr6:coauthVersionMax="47" xr10:uidLastSave="{00000000-0000-0000-0000-000000000000}"/>
  <bookViews>
    <workbookView xWindow="-108" yWindow="-108" windowWidth="23256" windowHeight="12576" xr2:uid="{E1F54A5D-86DF-4F19-86B4-D74244754FE7}"/>
  </bookViews>
  <sheets>
    <sheet name="Instructions" sheetId="7" r:id="rId1"/>
    <sheet name="Lists" sheetId="9" state="hidden" r:id="rId2"/>
    <sheet name="1. Projected Revenues" sheetId="3" r:id="rId3"/>
    <sheet name="2. Projected Costs" sheetId="4" r:id="rId4"/>
    <sheet name="3. Projected ROI" sheetId="5" r:id="rId5"/>
    <sheet name="Glossary"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4" l="1"/>
  <c r="G9" i="4" s="1"/>
  <c r="M16" i="3"/>
  <c r="M9" i="3"/>
  <c r="M10" i="3"/>
  <c r="M11" i="3"/>
  <c r="M12" i="3"/>
  <c r="M13" i="3"/>
  <c r="M14" i="3"/>
  <c r="M15" i="3"/>
  <c r="M8" i="3"/>
  <c r="I13" i="3"/>
  <c r="I14" i="3"/>
  <c r="I15" i="3"/>
  <c r="I16" i="3"/>
  <c r="I9" i="3"/>
  <c r="I10" i="3"/>
  <c r="I11" i="3"/>
  <c r="I12" i="3"/>
  <c r="I8" i="3"/>
  <c r="D14" i="5" l="1"/>
  <c r="D13" i="5"/>
  <c r="D12" i="5"/>
  <c r="D11" i="5"/>
  <c r="D10" i="5"/>
  <c r="D9" i="5"/>
  <c r="D8" i="5"/>
  <c r="D7" i="5"/>
  <c r="D6" i="5"/>
  <c r="F14" i="5"/>
  <c r="F12" i="5"/>
  <c r="F11" i="5"/>
  <c r="F10" i="5"/>
  <c r="F8" i="5"/>
  <c r="I25" i="5"/>
  <c r="L25" i="5"/>
  <c r="M25" i="5"/>
  <c r="P25" i="5"/>
  <c r="Q25" i="5"/>
  <c r="I17" i="3"/>
  <c r="P9" i="3"/>
  <c r="P10" i="3"/>
  <c r="P11" i="3"/>
  <c r="P12" i="3"/>
  <c r="P13" i="3"/>
  <c r="P14" i="3"/>
  <c r="P15" i="3"/>
  <c r="P16" i="3"/>
  <c r="L8" i="3"/>
  <c r="M17" i="3"/>
  <c r="D25" i="5"/>
  <c r="E25" i="5"/>
  <c r="P8" i="3" l="1"/>
  <c r="Q8" i="3" s="1"/>
  <c r="D15" i="5"/>
  <c r="H25" i="5"/>
  <c r="D16" i="4"/>
  <c r="G16" i="4" s="1"/>
  <c r="D15" i="4"/>
  <c r="G15" i="4" s="1"/>
  <c r="D14" i="4"/>
  <c r="G14" i="4" s="1"/>
  <c r="D17" i="4"/>
  <c r="G17" i="4" s="1"/>
  <c r="D18" i="4"/>
  <c r="G18" i="4" s="1"/>
  <c r="D13" i="4"/>
  <c r="G13" i="4" s="1"/>
  <c r="D11" i="4"/>
  <c r="G11" i="4" s="1"/>
  <c r="D10" i="4"/>
  <c r="G10" i="4" s="1"/>
  <c r="H17" i="3"/>
  <c r="G17" i="3"/>
  <c r="F17" i="3"/>
  <c r="E17" i="3"/>
  <c r="D17" i="3"/>
  <c r="E6" i="5" l="1"/>
  <c r="P17" i="3"/>
  <c r="G26" i="4"/>
  <c r="H26" i="4"/>
  <c r="F6" i="5" s="1"/>
  <c r="I26" i="4"/>
  <c r="F7" i="5" s="1"/>
  <c r="O26" i="4"/>
  <c r="F13" i="5" s="1"/>
  <c r="K26" i="4"/>
  <c r="F9" i="5" s="1"/>
  <c r="G6" i="5" l="1"/>
  <c r="F15" i="5"/>
  <c r="F25" i="5"/>
  <c r="L15" i="3"/>
  <c r="Q15" i="3" s="1"/>
  <c r="E13" i="5" s="1"/>
  <c r="G13" i="5" s="1"/>
  <c r="L14" i="3"/>
  <c r="Q14" i="3" s="1"/>
  <c r="E12" i="5" s="1"/>
  <c r="G12" i="5" s="1"/>
  <c r="L13" i="3"/>
  <c r="Q13" i="3" s="1"/>
  <c r="E11" i="5" s="1"/>
  <c r="G11" i="5" s="1"/>
  <c r="L12" i="3"/>
  <c r="Q12" i="3" s="1"/>
  <c r="E10" i="5" s="1"/>
  <c r="G10" i="5" s="1"/>
  <c r="L11" i="3"/>
  <c r="Q11" i="3" s="1"/>
  <c r="E9" i="5" s="1"/>
  <c r="G9" i="5" s="1"/>
  <c r="L10" i="3"/>
  <c r="Q10" i="3" s="1"/>
  <c r="E8" i="5" s="1"/>
  <c r="G8" i="5" s="1"/>
  <c r="L9" i="3"/>
  <c r="Q9" i="3" s="1"/>
  <c r="L16" i="3"/>
  <c r="Q16" i="3" s="1"/>
  <c r="E14" i="5" s="1"/>
  <c r="G14" i="5" s="1"/>
  <c r="E7" i="5" l="1"/>
  <c r="Q17" i="3"/>
  <c r="G25" i="5"/>
  <c r="L17" i="3"/>
  <c r="G7" i="5" l="1"/>
  <c r="E15" i="5"/>
  <c r="G15" i="5" s="1"/>
</calcChain>
</file>

<file path=xl/sharedStrings.xml><?xml version="1.0" encoding="utf-8"?>
<sst xmlns="http://schemas.openxmlformats.org/spreadsheetml/2006/main" count="149" uniqueCount="100">
  <si>
    <t>Chronic Care Management Nurse</t>
  </si>
  <si>
    <t>Social Worker</t>
  </si>
  <si>
    <t>Data Analyst</t>
  </si>
  <si>
    <t>Model</t>
  </si>
  <si>
    <t># of Lives</t>
  </si>
  <si>
    <t>Total Projected Revenue</t>
  </si>
  <si>
    <t>Medicare Shared Savings Program</t>
  </si>
  <si>
    <t>Medicare ACO Reach</t>
  </si>
  <si>
    <t>Commercial Value-Based Care Programs</t>
  </si>
  <si>
    <t>Medicare Advantage Plans</t>
  </si>
  <si>
    <t>Total</t>
  </si>
  <si>
    <t>Cost Category</t>
  </si>
  <si>
    <t>Name</t>
  </si>
  <si>
    <t>Care Coordination &amp; Quality Improvement</t>
  </si>
  <si>
    <t>Insert Number of Covered Lives</t>
  </si>
  <si>
    <t>Total Cost</t>
  </si>
  <si>
    <t>Notes</t>
  </si>
  <si>
    <t>Transitional Care Management Nurse</t>
  </si>
  <si>
    <t>Network Development &amp; Management</t>
  </si>
  <si>
    <t>Legal and Consulting Support</t>
  </si>
  <si>
    <t>Appointment Scheduling Platform</t>
  </si>
  <si>
    <t>SDOH Screening Tool</t>
  </si>
  <si>
    <t>Health Information Exchange</t>
  </si>
  <si>
    <t>Electronic Medical Record (Annual Expense)</t>
  </si>
  <si>
    <t>Population Health Management System</t>
  </si>
  <si>
    <t>Quality Reporting Costs</t>
  </si>
  <si>
    <t>Dietician</t>
  </si>
  <si>
    <t>CDI Specialist</t>
  </si>
  <si>
    <t>Clinic Pharmacist</t>
  </si>
  <si>
    <t>Behavioral Health Consultant</t>
  </si>
  <si>
    <t>Insert Number of Providers Participating in VBC Contracts</t>
  </si>
  <si>
    <t>1 FTE for every 10 primary care providers</t>
  </si>
  <si>
    <t>1 FTE for every 5,000 lives</t>
  </si>
  <si>
    <t>1 FTE for every 20 primary care providers</t>
  </si>
  <si>
    <t>1 FTE for every 7,500 lives</t>
  </si>
  <si>
    <t>Projected Total Cost</t>
  </si>
  <si>
    <t>Cost Allocation by Contract  Type</t>
  </si>
  <si>
    <t>VBC Action Brief Series</t>
  </si>
  <si>
    <t>Value-Based Revenue Projections</t>
  </si>
  <si>
    <t>FTE(s) Required</t>
  </si>
  <si>
    <t>Value-Based Cost Projections</t>
  </si>
  <si>
    <t xml:space="preserve">Value-Based ROI Calculator </t>
  </si>
  <si>
    <t>Medicaid Value-Based Care Plans</t>
  </si>
  <si>
    <t>Commerical Contract #1</t>
  </si>
  <si>
    <t>Commerical Contract #2</t>
  </si>
  <si>
    <t>Commercial Contract #3</t>
  </si>
  <si>
    <t>Medicare Advantage Contract #1</t>
  </si>
  <si>
    <t>Medicare Advantage Contract #2</t>
  </si>
  <si>
    <t>Medicare Advantage Contract #3</t>
  </si>
  <si>
    <t>Contract</t>
  </si>
  <si>
    <t>Contractual Revenue</t>
  </si>
  <si>
    <t>Other</t>
  </si>
  <si>
    <t>Other Costs</t>
  </si>
  <si>
    <t>Actual Annual Salary + Benefits</t>
  </si>
  <si>
    <t>Disagree</t>
  </si>
  <si>
    <t>Agree</t>
  </si>
  <si>
    <t>Unsure</t>
  </si>
  <si>
    <t>At-Risk Revenue</t>
  </si>
  <si>
    <t xml:space="preserve">Projected Incremental Revenue </t>
  </si>
  <si>
    <t>Total CCM Revenue</t>
  </si>
  <si>
    <t xml:space="preserve">Total TCM Revenue </t>
  </si>
  <si>
    <t>Fee for Service</t>
  </si>
  <si>
    <t>Other Revenue (total annual)</t>
  </si>
  <si>
    <t>Pay-For-Performance / Quality Programs (total annual)</t>
  </si>
  <si>
    <t>Commercial Value-Based Contract #1</t>
  </si>
  <si>
    <t>Commercial Value-Based Contract #3</t>
  </si>
  <si>
    <t>Commercial Value-Based Contract #2</t>
  </si>
  <si>
    <t>Medicare Adavantage Contract #1</t>
  </si>
  <si>
    <t>Total Chronic Care Management (CCM) Visits</t>
  </si>
  <si>
    <t>CCM Revenue per Visit (Standard)</t>
  </si>
  <si>
    <t>CCM Revenue per Visit (Custom)</t>
  </si>
  <si>
    <t>TCM Revenue per Visit (Standard)</t>
  </si>
  <si>
    <t>TCM Revenue per Visit (Custom)</t>
  </si>
  <si>
    <t>Total Projected Revenues</t>
  </si>
  <si>
    <t>Total Projected Cost</t>
  </si>
  <si>
    <t>Total Net Operating Income</t>
  </si>
  <si>
    <t>y/n dropdown</t>
  </si>
  <si>
    <t>disagree / agree dropdown</t>
  </si>
  <si>
    <t>Yes</t>
  </si>
  <si>
    <t>No</t>
  </si>
  <si>
    <t>1-5 dropdown</t>
  </si>
  <si>
    <t>5-Highest (Best) Rating</t>
  </si>
  <si>
    <t>1-Lowest (Worst) Rating</t>
  </si>
  <si>
    <t>Neutral</t>
  </si>
  <si>
    <t>Glossary of Terms</t>
  </si>
  <si>
    <t>National Median Annual Salary + Benefits</t>
  </si>
  <si>
    <t>Health Center Value-Based Care Business Analysis Tool</t>
  </si>
  <si>
    <t>This project was supported by the Health Resources and Services Administration (HRSA) of the U.S. Department of Health and</t>
  </si>
  <si>
    <t>Human Services (HHS) as part of an award totaling $6,625,000 with 0 percentage financed with non-governmental sources. The</t>
  </si>
  <si>
    <t>contents are those of the author(s) and do not necessarily represent the official views of, nor an endorsement, by HRSA, HHS, or the</t>
  </si>
  <si>
    <t>U.S. Government. For more information, please visit HRSA.gov.</t>
  </si>
  <si>
    <t>NACHC would like to acknowledge the contributions of FORVIS in the development of this tool.</t>
  </si>
  <si>
    <t>Total Transitional Care Management (TCM) Visits</t>
  </si>
  <si>
    <t xml:space="preserve">       NACHC Quality Center, September 2023, v1.0</t>
  </si>
  <si>
    <t>Payor</t>
  </si>
  <si>
    <t>Product Type</t>
  </si>
  <si>
    <t># of Attributed Lives</t>
  </si>
  <si>
    <t>Care Management Revenue           (total annual)</t>
  </si>
  <si>
    <t>Care Navigator (MA or LPN)  / CHW</t>
  </si>
  <si>
    <t xml:space="preserve">For questions regarding this tool, or to provide recommended edits or improvements, email the QualityCenter@nachc.org.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</si>
</sst>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00"/>
    <numFmt numFmtId="165" formatCode="&quot;$&quot;#,##0"/>
    <numFmt numFmtId="166" formatCode="0.0"/>
  </numFmts>
  <fonts count="16">
    <font>
      <sz val="11"/>
      <color theme="1"/>
      <name val="Calibri"/>
      <family val="2"/>
      <scheme val="minor"/>
    </font>
    <font>
      <sz val="10"/>
      <color theme="1"/>
      <name val="Arial"/>
      <family val="2"/>
    </font>
    <font>
      <sz val="11"/>
      <color theme="1"/>
      <name val="Calibri"/>
      <family val="2"/>
      <scheme val="minor"/>
    </font>
    <font>
      <sz val="11"/>
      <color theme="1"/>
      <name val="Arial"/>
      <family val="2"/>
    </font>
    <font>
      <b/>
      <sz val="11"/>
      <color theme="1"/>
      <name val="Arial"/>
      <family val="2"/>
    </font>
    <font>
      <sz val="8"/>
      <name val="Calibri"/>
      <family val="2"/>
      <scheme val="minor"/>
    </font>
    <font>
      <b/>
      <sz val="10"/>
      <color theme="1"/>
      <name val="Arial"/>
      <family val="2"/>
    </font>
    <font>
      <b/>
      <sz val="11"/>
      <color theme="0"/>
      <name val="Arial"/>
      <family val="2"/>
    </font>
    <font>
      <b/>
      <sz val="10"/>
      <color theme="0"/>
      <name val="Arial"/>
      <family val="2"/>
    </font>
    <font>
      <b/>
      <sz val="14"/>
      <color theme="1"/>
      <name val="Arial"/>
      <family val="2"/>
    </font>
    <font>
      <i/>
      <sz val="11"/>
      <color theme="1"/>
      <name val="Arial"/>
      <family val="2"/>
    </font>
    <font>
      <b/>
      <sz val="11"/>
      <color theme="1"/>
      <name val="Ariai"/>
    </font>
    <font>
      <b/>
      <sz val="14"/>
      <color theme="1"/>
      <name val="Arial"/>
      <family val="2"/>
    </font>
    <font>
      <i/>
      <sz val="11"/>
      <color theme="1"/>
      <name val="Arial"/>
      <family val="2"/>
    </font>
    <font>
      <b/>
      <sz val="22"/>
      <color theme="1"/>
      <name val="Arial"/>
      <family val="2"/>
    </font>
    <font>
      <sz val="8"/>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6"/>
        <bgColor indexed="64"/>
      </patternFill>
    </fill>
    <fill>
      <patternFill patternType="solid">
        <fgColor theme="0" tint="-0.249977111117893"/>
        <bgColor indexed="64"/>
      </patternFill>
    </fill>
    <fill>
      <patternFill patternType="solid">
        <fgColor theme="6" tint="0.79998168889431442"/>
        <bgColor theme="6" tint="0.79998168889431442"/>
      </patternFill>
    </fill>
    <fill>
      <patternFill patternType="solid">
        <fgColor theme="6" tint="0.79998168889431442"/>
        <bgColor indexed="64"/>
      </patternFill>
    </fill>
    <fill>
      <patternFill patternType="solid">
        <fgColor rgb="FF00206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6"/>
      </left>
      <right style="thin">
        <color theme="6"/>
      </right>
      <top style="thin">
        <color theme="6"/>
      </top>
      <bottom style="thin">
        <color theme="6"/>
      </bottom>
      <diagonal/>
    </border>
    <border>
      <left style="thin">
        <color indexed="64"/>
      </left>
      <right style="thin">
        <color indexed="64"/>
      </right>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66">
    <xf numFmtId="0" fontId="0" fillId="0" borderId="0" xfId="0"/>
    <xf numFmtId="0" fontId="0" fillId="0" borderId="0" xfId="0" applyAlignment="1">
      <alignment vertical="center"/>
    </xf>
    <xf numFmtId="0" fontId="0" fillId="0" borderId="0" xfId="0" applyAlignment="1">
      <alignment wrapText="1"/>
    </xf>
    <xf numFmtId="164" fontId="0" fillId="0" borderId="0" xfId="0" applyNumberFormat="1" applyAlignment="1">
      <alignment wrapText="1"/>
    </xf>
    <xf numFmtId="0" fontId="1" fillId="0" borderId="0" xfId="0" applyFont="1" applyAlignment="1">
      <alignment vertical="center"/>
    </xf>
    <xf numFmtId="0" fontId="0" fillId="2" borderId="0" xfId="0" applyFill="1"/>
    <xf numFmtId="0" fontId="3" fillId="0" borderId="0" xfId="0" applyFont="1"/>
    <xf numFmtId="0" fontId="3" fillId="0" borderId="0" xfId="0" applyFont="1" applyAlignment="1">
      <alignment vertical="center" wrapText="1"/>
    </xf>
    <xf numFmtId="0" fontId="3" fillId="0" borderId="0" xfId="0" applyFont="1" applyAlignment="1">
      <alignment horizontal="center" vertical="center"/>
    </xf>
    <xf numFmtId="0" fontId="9" fillId="0" borderId="0" xfId="0" applyFont="1"/>
    <xf numFmtId="0" fontId="10" fillId="0" borderId="0" xfId="0" applyFont="1"/>
    <xf numFmtId="0" fontId="1" fillId="0" borderId="0" xfId="0" applyFont="1" applyAlignment="1">
      <alignment horizontal="center" vertical="center" wrapText="1"/>
    </xf>
    <xf numFmtId="0" fontId="3" fillId="0" borderId="0" xfId="0" applyFont="1" applyAlignment="1">
      <alignment vertical="center"/>
    </xf>
    <xf numFmtId="166" fontId="3" fillId="0" borderId="0" xfId="0" applyNumberFormat="1" applyFont="1" applyAlignment="1">
      <alignment horizontal="center" vertical="center"/>
    </xf>
    <xf numFmtId="165" fontId="3" fillId="0" borderId="0" xfId="0" applyNumberFormat="1" applyFont="1" applyAlignment="1">
      <alignment horizontal="center" vertical="center"/>
    </xf>
    <xf numFmtId="9" fontId="3" fillId="0" borderId="0" xfId="2" applyFont="1" applyAlignment="1">
      <alignment horizontal="center" vertical="center"/>
    </xf>
    <xf numFmtId="0" fontId="3" fillId="3" borderId="0" xfId="0" applyFont="1" applyFill="1" applyAlignment="1">
      <alignment horizontal="center" vertical="center"/>
    </xf>
    <xf numFmtId="0" fontId="0" fillId="0" borderId="0" xfId="0" applyAlignment="1">
      <alignment horizontal="center" vertical="center"/>
    </xf>
    <xf numFmtId="165" fontId="4" fillId="0" borderId="0" xfId="0" applyNumberFormat="1" applyFont="1" applyAlignment="1">
      <alignment horizontal="center" vertical="center"/>
    </xf>
    <xf numFmtId="165" fontId="1" fillId="0" borderId="0" xfId="0" applyNumberFormat="1" applyFont="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wrapText="1"/>
    </xf>
    <xf numFmtId="165" fontId="6" fillId="0" borderId="0" xfId="0" applyNumberFormat="1" applyFont="1" applyAlignment="1">
      <alignment horizontal="center" vertical="center" wrapText="1"/>
    </xf>
    <xf numFmtId="0" fontId="1" fillId="5" borderId="0" xfId="0" applyFont="1" applyFill="1" applyAlignment="1">
      <alignment vertical="center"/>
    </xf>
    <xf numFmtId="165" fontId="3" fillId="3" borderId="0" xfId="1" applyNumberFormat="1" applyFont="1" applyFill="1" applyAlignment="1">
      <alignment horizontal="center" vertical="center"/>
    </xf>
    <xf numFmtId="165" fontId="3" fillId="3" borderId="0" xfId="0" applyNumberFormat="1" applyFont="1" applyFill="1" applyAlignment="1">
      <alignment horizontal="center" vertical="center"/>
    </xf>
    <xf numFmtId="165" fontId="3" fillId="0" borderId="0" xfId="1" applyNumberFormat="1" applyFont="1" applyFill="1" applyAlignment="1">
      <alignment horizontal="center" vertical="center"/>
    </xf>
    <xf numFmtId="0" fontId="3" fillId="0" borderId="0" xfId="0" applyFont="1" applyAlignment="1">
      <alignment horizontal="left" vertical="center"/>
    </xf>
    <xf numFmtId="0" fontId="4" fillId="7" borderId="0" xfId="0" applyFont="1" applyFill="1" applyAlignment="1">
      <alignment horizontal="center" wrapText="1"/>
    </xf>
    <xf numFmtId="6" fontId="1" fillId="0" borderId="0" xfId="0" applyNumberFormat="1" applyFont="1" applyAlignment="1">
      <alignment horizontal="center" vertical="center" wrapText="1"/>
    </xf>
    <xf numFmtId="0" fontId="3" fillId="2" borderId="0" xfId="0" applyFont="1" applyFill="1"/>
    <xf numFmtId="0" fontId="6" fillId="0" borderId="2" xfId="0" applyFont="1" applyBorder="1" applyAlignment="1">
      <alignment vertical="center"/>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wrapText="1"/>
    </xf>
    <xf numFmtId="0" fontId="11" fillId="0" borderId="0" xfId="0" applyFont="1" applyAlignment="1">
      <alignment vertical="center" wrapText="1"/>
    </xf>
    <xf numFmtId="0" fontId="1" fillId="8" borderId="1" xfId="0" applyFont="1" applyFill="1" applyBorder="1" applyAlignment="1">
      <alignment vertical="center"/>
    </xf>
    <xf numFmtId="0" fontId="1" fillId="5" borderId="1" xfId="0" applyFont="1" applyFill="1" applyBorder="1" applyAlignment="1">
      <alignment vertical="center"/>
    </xf>
    <xf numFmtId="0" fontId="1" fillId="8" borderId="1" xfId="0" applyFont="1" applyFill="1" applyBorder="1" applyAlignment="1">
      <alignment horizontal="center" vertical="center" wrapText="1"/>
    </xf>
    <xf numFmtId="165" fontId="1" fillId="8" borderId="1" xfId="0" applyNumberFormat="1" applyFont="1" applyFill="1" applyBorder="1" applyAlignment="1">
      <alignment horizontal="center" vertical="center" wrapText="1"/>
    </xf>
    <xf numFmtId="0" fontId="1" fillId="0" borderId="1" xfId="0" applyFont="1" applyBorder="1" applyAlignment="1">
      <alignment vertical="center"/>
    </xf>
    <xf numFmtId="165" fontId="1" fillId="0" borderId="1" xfId="0" applyNumberFormat="1" applyFont="1" applyBorder="1" applyAlignment="1">
      <alignment horizontal="center" vertical="center" wrapText="1"/>
    </xf>
    <xf numFmtId="165" fontId="3" fillId="0" borderId="1" xfId="0" applyNumberFormat="1" applyFont="1" applyBorder="1" applyAlignment="1">
      <alignment horizontal="center"/>
    </xf>
    <xf numFmtId="0" fontId="6" fillId="0" borderId="1" xfId="0" applyFont="1" applyBorder="1" applyAlignment="1">
      <alignment vertical="center"/>
    </xf>
    <xf numFmtId="0" fontId="6" fillId="0" borderId="1" xfId="0" applyFont="1" applyBorder="1" applyAlignment="1">
      <alignment horizontal="center" vertical="center" wrapText="1"/>
    </xf>
    <xf numFmtId="165" fontId="6" fillId="0" borderId="1" xfId="0" applyNumberFormat="1" applyFont="1" applyBorder="1" applyAlignment="1">
      <alignment horizontal="center" vertical="center" wrapText="1"/>
    </xf>
    <xf numFmtId="165" fontId="3" fillId="9" borderId="1" xfId="0" applyNumberFormat="1" applyFont="1" applyFill="1" applyBorder="1" applyAlignment="1">
      <alignment horizontal="center"/>
    </xf>
    <xf numFmtId="165" fontId="4" fillId="0" borderId="1" xfId="0" applyNumberFormat="1" applyFont="1" applyBorder="1" applyAlignment="1">
      <alignment horizontal="center"/>
    </xf>
    <xf numFmtId="0" fontId="1" fillId="0" borderId="1" xfId="0" applyFont="1" applyBorder="1" applyAlignment="1">
      <alignment horizontal="center" vertical="center" wrapText="1"/>
    </xf>
    <xf numFmtId="0" fontId="12" fillId="0" borderId="0" xfId="0" applyFont="1"/>
    <xf numFmtId="0" fontId="13" fillId="0" borderId="0" xfId="0" applyFont="1"/>
    <xf numFmtId="0" fontId="15" fillId="0" borderId="0" xfId="0" applyFont="1"/>
    <xf numFmtId="0" fontId="8" fillId="10" borderId="0" xfId="0" applyFont="1" applyFill="1" applyAlignment="1">
      <alignment vertical="center"/>
    </xf>
    <xf numFmtId="0" fontId="8" fillId="10" borderId="0" xfId="0" applyFont="1" applyFill="1" applyAlignment="1">
      <alignment horizontal="center" vertical="center" wrapText="1"/>
    </xf>
    <xf numFmtId="0" fontId="7" fillId="10" borderId="0" xfId="0" applyFont="1" applyFill="1" applyAlignment="1">
      <alignment vertical="center" wrapText="1"/>
    </xf>
    <xf numFmtId="0" fontId="7" fillId="10" borderId="0" xfId="0" applyFont="1" applyFill="1" applyAlignment="1">
      <alignment horizontal="center" vertical="center" wrapText="1"/>
    </xf>
    <xf numFmtId="0" fontId="7" fillId="10" borderId="0" xfId="0" applyFont="1" applyFill="1" applyAlignment="1">
      <alignment horizontal="left" vertical="center" wrapText="1"/>
    </xf>
    <xf numFmtId="0" fontId="8" fillId="10" borderId="1" xfId="0" applyFont="1" applyFill="1" applyBorder="1" applyAlignment="1">
      <alignment vertical="center"/>
    </xf>
    <xf numFmtId="0" fontId="8" fillId="10" borderId="1"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14" fillId="0" borderId="0" xfId="0" applyFont="1" applyAlignment="1">
      <alignment horizontal="center" vertical="center" wrapText="1"/>
    </xf>
    <xf numFmtId="0" fontId="11" fillId="6" borderId="0" xfId="0" applyFont="1" applyFill="1" applyAlignment="1">
      <alignment horizontal="center" vertical="center" wrapText="1"/>
    </xf>
    <xf numFmtId="0" fontId="11" fillId="3" borderId="0" xfId="0" applyFont="1" applyFill="1" applyAlignment="1">
      <alignment horizontal="center" vertical="center" wrapText="1"/>
    </xf>
    <xf numFmtId="0" fontId="4" fillId="4" borderId="0" xfId="0" applyFont="1" applyFill="1" applyAlignment="1">
      <alignment horizontal="center"/>
    </xf>
  </cellXfs>
  <cellStyles count="3">
    <cellStyle name="Currency" xfId="1" builtinId="4"/>
    <cellStyle name="Normal" xfId="0" builtinId="0"/>
    <cellStyle name="Percent" xfId="2" builtinId="5"/>
  </cellStyles>
  <dxfs count="52">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strike val="0"/>
        <outline val="0"/>
        <shadow val="0"/>
        <u val="none"/>
        <vertAlign val="baseline"/>
        <sz val="11"/>
        <color theme="1"/>
        <name val="Arial"/>
        <family val="2"/>
        <scheme val="none"/>
      </font>
      <alignment horizontal="left" vertical="center" textRotation="0" indent="0" justifyLastLine="0" shrinkToFit="0" readingOrder="0"/>
    </dxf>
    <dxf>
      <font>
        <b/>
        <i val="0"/>
        <strike val="0"/>
        <condense val="0"/>
        <extend val="0"/>
        <outline val="0"/>
        <shadow val="0"/>
        <u val="none"/>
        <vertAlign val="baseline"/>
        <sz val="11"/>
        <color theme="1"/>
        <name val="Arial"/>
        <family val="2"/>
        <scheme val="none"/>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indent="0" justifyLastLine="0" shrinkToFit="0" readingOrder="0"/>
    </dxf>
    <dxf>
      <font>
        <b/>
        <i val="0"/>
        <strike val="0"/>
        <condense val="0"/>
        <extend val="0"/>
        <outline val="0"/>
        <shadow val="0"/>
        <u val="none"/>
        <vertAlign val="baseline"/>
        <sz val="11"/>
        <color theme="1"/>
        <name val="Arial"/>
        <family val="2"/>
        <scheme val="none"/>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indent="0" justifyLastLine="0" shrinkToFit="0" readingOrder="0"/>
    </dxf>
    <dxf>
      <font>
        <b/>
        <i val="0"/>
        <strike val="0"/>
        <condense val="0"/>
        <extend val="0"/>
        <outline val="0"/>
        <shadow val="0"/>
        <u val="none"/>
        <vertAlign val="baseline"/>
        <sz val="11"/>
        <color theme="1"/>
        <name val="Arial"/>
        <family val="2"/>
        <scheme val="none"/>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indent="0" justifyLastLine="0" shrinkToFit="0" readingOrder="0"/>
    </dxf>
    <dxf>
      <font>
        <b/>
        <i val="0"/>
        <strike val="0"/>
        <condense val="0"/>
        <extend val="0"/>
        <outline val="0"/>
        <shadow val="0"/>
        <u val="none"/>
        <vertAlign val="baseline"/>
        <sz val="11"/>
        <color theme="1"/>
        <name val="Arial"/>
        <family val="2"/>
        <scheme val="none"/>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indent="0" justifyLastLine="0" shrinkToFit="0" readingOrder="0"/>
    </dxf>
    <dxf>
      <font>
        <b/>
        <i val="0"/>
        <strike val="0"/>
        <condense val="0"/>
        <extend val="0"/>
        <outline val="0"/>
        <shadow val="0"/>
        <u val="none"/>
        <vertAlign val="baseline"/>
        <sz val="11"/>
        <color theme="1"/>
        <name val="Arial"/>
        <family val="2"/>
        <scheme val="none"/>
      </font>
      <numFmt numFmtId="165" formatCode="&quot;$&quot;#,##0"/>
      <alignment horizontal="center" vertical="center" textRotation="0" wrapText="0" indent="0" justifyLastLine="0" shrinkToFit="0" readingOrder="0"/>
    </dxf>
    <dxf>
      <font>
        <strike val="0"/>
        <outline val="0"/>
        <shadow val="0"/>
        <u val="none"/>
        <vertAlign val="baseline"/>
        <sz val="11"/>
        <color theme="1"/>
        <name val="Arial"/>
        <family val="2"/>
        <scheme val="none"/>
      </font>
      <alignment horizontal="center" vertical="center" textRotation="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theme="1"/>
        <name val="Arial"/>
        <family val="2"/>
        <scheme val="none"/>
      </font>
      <fill>
        <patternFill patternType="solid">
          <fgColor indexed="64"/>
          <bgColor theme="2"/>
        </patternFill>
      </fill>
      <alignment horizontal="center" vertical="center" textRotation="0" indent="0" justifyLastLine="0" shrinkToFit="0" readingOrder="0"/>
    </dxf>
    <dxf>
      <alignment horizontal="center" vertical="center" textRotation="0" wrapText="0" indent="0" justifyLastLine="0" shrinkToFit="0" readingOrder="0"/>
    </dxf>
    <dxf>
      <font>
        <strike val="0"/>
        <outline val="0"/>
        <shadow val="0"/>
        <u val="none"/>
        <vertAlign val="baseline"/>
        <sz val="11"/>
        <color theme="1"/>
        <name val="Arial"/>
        <family val="2"/>
        <scheme val="none"/>
      </font>
      <fill>
        <patternFill patternType="solid">
          <fgColor indexed="64"/>
          <bgColor theme="2"/>
        </patternFill>
      </fill>
      <alignment horizontal="center"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strike val="0"/>
        <outline val="0"/>
        <shadow val="0"/>
        <u val="none"/>
        <vertAlign val="baseline"/>
        <sz val="11"/>
        <color theme="1"/>
        <name val="Arial"/>
        <family val="2"/>
        <scheme val="none"/>
      </font>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strike val="0"/>
        <outline val="0"/>
        <shadow val="0"/>
        <u val="none"/>
        <vertAlign val="baseline"/>
        <sz val="11"/>
        <color theme="1"/>
        <name val="Arial"/>
        <family val="2"/>
        <scheme val="none"/>
      </font>
    </dxf>
    <dxf>
      <font>
        <b/>
        <strike val="0"/>
        <outline val="0"/>
        <shadow val="0"/>
        <u val="none"/>
        <vertAlign val="baseline"/>
        <sz val="11"/>
        <color theme="0"/>
        <name val="Arial"/>
        <family val="2"/>
        <scheme val="none"/>
      </font>
      <fill>
        <patternFill patternType="solid">
          <fgColor indexed="64"/>
          <bgColor rgb="FF002060"/>
        </patternFill>
      </fill>
      <alignment horizontal="general" vertical="center" textRotation="0" wrapText="1" indent="0" justifyLastLine="0" shrinkToFit="0" readingOrder="0"/>
    </dxf>
    <dxf>
      <font>
        <strike val="0"/>
        <outline val="0"/>
        <shadow val="0"/>
        <u val="none"/>
        <vertAlign val="baseline"/>
        <sz val="10"/>
        <color theme="1"/>
        <name val="Arial"/>
        <family val="2"/>
        <scheme val="none"/>
      </font>
      <numFmt numFmtId="165" formatCode="&quot;$&quot;#,##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65" formatCode="&quot;$&quot;#,##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0" formatCode="&quot;$&quot;#,##0_);[Red]\(&quot;$&quot;#,##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0" formatCode="&quot;$&quot;#,##0_);[Red]\(&quot;$&quot;#,##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u val="none"/>
        <vertAlign val="baseline"/>
        <sz val="10"/>
        <color theme="1"/>
        <name val="Arial"/>
        <family val="2"/>
        <scheme val="none"/>
      </font>
      <numFmt numFmtId="165" formatCode="&quot;$&quot;#,##0"/>
      <alignment horizontal="center" vertical="center" textRotation="0" wrapText="1" indent="0" justifyLastLine="0" shrinkToFit="0" readingOrder="0"/>
    </dxf>
    <dxf>
      <font>
        <strike val="0"/>
        <outline val="0"/>
        <shadow val="0"/>
        <u val="none"/>
        <vertAlign val="baseline"/>
        <sz val="10"/>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strike val="0"/>
        <outline val="0"/>
        <shadow val="0"/>
        <u val="none"/>
        <vertAlign val="baseline"/>
        <sz val="10"/>
        <color theme="1"/>
        <name val="Arial"/>
        <family val="2"/>
        <scheme val="none"/>
      </font>
      <alignment horizontal="general" vertical="center" textRotation="0" wrapText="0" indent="0" justifyLastLine="0" shrinkToFit="0" readingOrder="0"/>
    </dxf>
    <dxf>
      <font>
        <strike val="0"/>
        <outline val="0"/>
        <shadow val="0"/>
        <u val="none"/>
        <vertAlign val="baseline"/>
        <sz val="10"/>
        <color theme="1"/>
        <name val="Arial"/>
        <family val="2"/>
        <scheme val="none"/>
      </font>
      <alignment horizontal="general" vertical="center" textRotation="0" wrapText="1" indent="0" justifyLastLine="0" shrinkToFit="0" readingOrder="0"/>
    </dxf>
    <dxf>
      <font>
        <b/>
        <strike val="0"/>
        <outline val="0"/>
        <shadow val="0"/>
        <u val="none"/>
        <vertAlign val="baseline"/>
        <sz val="10"/>
        <color theme="0"/>
        <name val="Arial"/>
        <family val="2"/>
        <scheme val="none"/>
      </font>
      <fill>
        <patternFill patternType="solid">
          <fgColor indexed="64"/>
          <bgColor rgb="FF002060"/>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48260</xdr:colOff>
      <xdr:row>2</xdr:row>
      <xdr:rowOff>58419</xdr:rowOff>
    </xdr:from>
    <xdr:to>
      <xdr:col>13</xdr:col>
      <xdr:colOff>209550</xdr:colOff>
      <xdr:row>35</xdr:row>
      <xdr:rowOff>76200</xdr:rowOff>
    </xdr:to>
    <xdr:sp macro="" textlink="">
      <xdr:nvSpPr>
        <xdr:cNvPr id="268" name="TextBox 1">
          <a:extLst>
            <a:ext uri="{FF2B5EF4-FFF2-40B4-BE49-F238E27FC236}">
              <a16:creationId xmlns:a16="http://schemas.microsoft.com/office/drawing/2014/main" id="{09BE96DB-7A74-4D54-9FB1-084E38198C7A}"/>
            </a:ext>
          </a:extLst>
        </xdr:cNvPr>
        <xdr:cNvSpPr txBox="1"/>
      </xdr:nvSpPr>
      <xdr:spPr>
        <a:xfrm>
          <a:off x="48260" y="820419"/>
          <a:ext cx="8086090" cy="5989956"/>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Arial" panose="020B0604020202020204" pitchFamily="34" charset="0"/>
              <a:ea typeface="+mn-ea"/>
              <a:cs typeface="Arial" panose="020B0604020202020204" pitchFamily="34" charset="0"/>
            </a:rPr>
            <a:t>This tool is designed</a:t>
          </a:r>
          <a:r>
            <a:rPr lang="en-US" sz="1100" b="1" i="0" u="none" strike="noStrike" baseline="0">
              <a:solidFill>
                <a:schemeClr val="dk1"/>
              </a:solidFill>
              <a:effectLst/>
              <a:latin typeface="Arial" panose="020B0604020202020204" pitchFamily="34" charset="0"/>
              <a:ea typeface="+mn-ea"/>
              <a:cs typeface="Arial" panose="020B0604020202020204" pitchFamily="34" charset="0"/>
            </a:rPr>
            <a:t> to assist community health centers in evaluating value-based payment options. It provides a process for estimating projected revenues, costs, and returns on investment for various alternative payment arrangements. To assess your organization's financial position, please review the following directions before completing the subsequent worksheets. </a:t>
          </a:r>
        </a:p>
        <a:p>
          <a:endParaRPr lang="en-US" sz="1100" b="1" i="0" u="none" strike="noStrike" baseline="0">
            <a:solidFill>
              <a:schemeClr val="dk1"/>
            </a:solidFill>
            <a:effectLst/>
            <a:latin typeface="Arial" panose="020B0604020202020204" pitchFamily="34" charset="0"/>
            <a:ea typeface="+mn-ea"/>
            <a:cs typeface="Arial" panose="020B0604020202020204" pitchFamily="34" charset="0"/>
          </a:endParaRPr>
        </a:p>
        <a:p>
          <a:r>
            <a:rPr lang="en-US" sz="1100" b="1" i="0" u="none" strike="noStrike" baseline="0">
              <a:solidFill>
                <a:schemeClr val="dk1"/>
              </a:solidFill>
              <a:effectLst/>
              <a:latin typeface="Arial" panose="020B0604020202020204" pitchFamily="34" charset="0"/>
              <a:ea typeface="+mn-ea"/>
              <a:cs typeface="Arial" panose="020B0604020202020204" pitchFamily="34" charset="0"/>
            </a:rPr>
            <a:t>Please note: The workbook is meant to provide high-level financial projections using national averages and benchmarking information. Other factors influencing your organization's ability to assume value-based arrangements (i.e. geography, average salaries, cost of living, patient demographics, etc.) would need to be evaluated separately. </a:t>
          </a:r>
        </a:p>
        <a:p>
          <a:endParaRPr lang="en-US" sz="1100" b="1" i="0" u="none" strike="noStrike" baseline="0">
            <a:solidFill>
              <a:schemeClr val="dk1"/>
            </a:solidFill>
            <a:effectLst/>
            <a:latin typeface="Arial" panose="020B0604020202020204" pitchFamily="34" charset="0"/>
            <a:ea typeface="+mn-ea"/>
            <a:cs typeface="Arial" panose="020B0604020202020204" pitchFamily="34" charset="0"/>
          </a:endParaRPr>
        </a:p>
        <a:p>
          <a:r>
            <a:rPr lang="en-US" sz="1100" b="1" i="0" u="none" strike="noStrike" baseline="0">
              <a:solidFill>
                <a:schemeClr val="dk1"/>
              </a:solidFill>
              <a:effectLst/>
              <a:latin typeface="Arial" panose="020B0604020202020204" pitchFamily="34" charset="0"/>
              <a:ea typeface="+mn-ea"/>
              <a:cs typeface="Arial" panose="020B0604020202020204" pitchFamily="34" charset="0"/>
            </a:rPr>
            <a:t>Additionally, please note the glossary worksheet contains helpful definitions and source data used for benchmarking purposes. </a:t>
          </a:r>
          <a:endParaRPr lang="en-US" sz="1100" b="1" i="0" u="none" strike="noStrike">
            <a:solidFill>
              <a:schemeClr val="dk1"/>
            </a:solidFill>
            <a:effectLst/>
            <a:latin typeface="Arial" panose="020B0604020202020204" pitchFamily="34" charset="0"/>
            <a:ea typeface="+mn-ea"/>
            <a:cs typeface="Arial" panose="020B0604020202020204" pitchFamily="34" charset="0"/>
          </a:endParaRPr>
        </a:p>
        <a:p>
          <a:endParaRPr lang="en-US" sz="1100" b="1" i="0" u="none" strike="noStrike">
            <a:solidFill>
              <a:schemeClr val="dk1"/>
            </a:solidFill>
            <a:effectLst/>
            <a:latin typeface="Arial" panose="020B0604020202020204" pitchFamily="34" charset="0"/>
            <a:ea typeface="+mn-ea"/>
            <a:cs typeface="Arial" panose="020B0604020202020204" pitchFamily="34" charset="0"/>
          </a:endParaRPr>
        </a:p>
        <a:p>
          <a:r>
            <a:rPr lang="en-US" sz="1100" b="1" i="0" u="none" strike="noStrike">
              <a:solidFill>
                <a:schemeClr val="dk1"/>
              </a:solidFill>
              <a:effectLst/>
              <a:latin typeface="Arial" panose="020B0604020202020204" pitchFamily="34" charset="0"/>
              <a:ea typeface="+mn-ea"/>
              <a:cs typeface="Arial" panose="020B0604020202020204" pitchFamily="34" charset="0"/>
            </a:rPr>
            <a:t>Directions: </a:t>
          </a:r>
        </a:p>
        <a:p>
          <a:endParaRPr lang="en-US" sz="1100" b="1" i="0" u="none" strike="noStrike">
            <a:solidFill>
              <a:schemeClr val="dk1"/>
            </a:solidFill>
            <a:effectLst/>
            <a:latin typeface="Arial" panose="020B0604020202020204" pitchFamily="34" charset="0"/>
            <a:ea typeface="+mn-ea"/>
            <a:cs typeface="Arial" panose="020B0604020202020204" pitchFamily="34" charset="0"/>
          </a:endParaRPr>
        </a:p>
        <a:p>
          <a:r>
            <a:rPr lang="en-US" sz="1100" b="1" i="0" u="none" strike="noStrike">
              <a:solidFill>
                <a:schemeClr val="dk1"/>
              </a:solidFill>
              <a:effectLst/>
              <a:latin typeface="Arial" panose="020B0604020202020204" pitchFamily="34" charset="0"/>
              <a:ea typeface="+mn-ea"/>
              <a:cs typeface="Arial" panose="020B0604020202020204" pitchFamily="34" charset="0"/>
            </a:rPr>
            <a:t>Complete the following tabs</a:t>
          </a:r>
        </a:p>
        <a:p>
          <a:endParaRPr lang="en-US" sz="1100" b="1" i="0" u="none" strike="noStrike">
            <a:solidFill>
              <a:schemeClr val="dk1"/>
            </a:solidFill>
            <a:effectLst/>
            <a:latin typeface="Arial" panose="020B0604020202020204" pitchFamily="34" charset="0"/>
            <a:ea typeface="+mn-ea"/>
            <a:cs typeface="Arial" panose="020B0604020202020204" pitchFamily="34" charset="0"/>
          </a:endParaRPr>
        </a:p>
        <a:p>
          <a:r>
            <a:rPr lang="en-US" sz="1100" b="1" i="0" u="none" strike="noStrike">
              <a:solidFill>
                <a:schemeClr val="dk1"/>
              </a:solidFill>
              <a:effectLst/>
              <a:latin typeface="Arial" panose="020B0604020202020204" pitchFamily="34" charset="0"/>
              <a:ea typeface="+mn-ea"/>
              <a:cs typeface="Arial" panose="020B0604020202020204" pitchFamily="34" charset="0"/>
            </a:rPr>
            <a:t>1. </a:t>
          </a:r>
          <a:r>
            <a:rPr lang="en-US" sz="1100" b="1" i="0" u="none" strike="noStrike" baseline="0">
              <a:solidFill>
                <a:schemeClr val="dk1"/>
              </a:solidFill>
              <a:effectLst/>
              <a:latin typeface="Arial" panose="020B0604020202020204" pitchFamily="34" charset="0"/>
              <a:ea typeface="+mn-ea"/>
              <a:cs typeface="Arial" panose="020B0604020202020204" pitchFamily="34" charset="0"/>
            </a:rPr>
            <a:t>Projected Revenues: </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populate the following information for each of your current and/or potential future value-based care contracts to generate total projected revenues. For definitions of the revenue categories, please reference the Glossary tab. </a:t>
          </a:r>
        </a:p>
        <a:p>
          <a:r>
            <a:rPr lang="en-US" sz="1100" b="0" i="0" u="none" strike="noStrike" baseline="0">
              <a:solidFill>
                <a:schemeClr val="dk1"/>
              </a:solidFill>
              <a:effectLst/>
              <a:latin typeface="Arial" panose="020B0604020202020204" pitchFamily="34" charset="0"/>
              <a:ea typeface="+mn-ea"/>
              <a:cs typeface="Arial" panose="020B0604020202020204" pitchFamily="34" charset="0"/>
            </a:rPr>
            <a:t>	</a:t>
          </a:r>
          <a:r>
            <a:rPr lang="en-US" sz="1100" b="1" i="0" u="none" strike="noStrike" baseline="0">
              <a:solidFill>
                <a:schemeClr val="dk1"/>
              </a:solidFill>
              <a:effectLst/>
              <a:latin typeface="Arial" panose="020B0604020202020204" pitchFamily="34" charset="0"/>
              <a:ea typeface="+mn-ea"/>
              <a:cs typeface="Arial" panose="020B0604020202020204" pitchFamily="34" charset="0"/>
            </a:rPr>
            <a:t># of lives </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included in contract</a:t>
          </a:r>
        </a:p>
        <a:p>
          <a:pPr lvl="2"/>
          <a:r>
            <a:rPr lang="en-US" sz="1100" b="1" i="0" u="none" strike="noStrike" baseline="0">
              <a:solidFill>
                <a:schemeClr val="dk1"/>
              </a:solidFill>
              <a:effectLst/>
              <a:latin typeface="Arial" panose="020B0604020202020204" pitchFamily="34" charset="0"/>
              <a:ea typeface="+mn-ea"/>
              <a:cs typeface="Arial" panose="020B0604020202020204" pitchFamily="34" charset="0"/>
            </a:rPr>
            <a:t>Upside potential (optional)</a:t>
          </a:r>
        </a:p>
        <a:p>
          <a:pPr lvl="2"/>
          <a:r>
            <a:rPr lang="en-US" sz="1100" b="1" i="0" u="none" strike="noStrike" baseline="0">
              <a:solidFill>
                <a:schemeClr val="dk1"/>
              </a:solidFill>
              <a:effectLst/>
              <a:latin typeface="Arial" panose="020B0604020202020204" pitchFamily="34" charset="0"/>
              <a:ea typeface="+mn-ea"/>
              <a:cs typeface="Arial" panose="020B0604020202020204" pitchFamily="34" charset="0"/>
            </a:rPr>
            <a:t>Downside potential (optional)</a:t>
          </a:r>
        </a:p>
        <a:p>
          <a:pPr lvl="2"/>
          <a:r>
            <a:rPr lang="en-US" sz="1100" b="1" i="0" u="none" strike="noStrike" baseline="0">
              <a:solidFill>
                <a:schemeClr val="dk1"/>
              </a:solidFill>
              <a:effectLst/>
              <a:latin typeface="Arial" panose="020B0604020202020204" pitchFamily="34" charset="0"/>
              <a:ea typeface="+mn-ea"/>
              <a:cs typeface="Arial" panose="020B0604020202020204" pitchFamily="34" charset="0"/>
            </a:rPr>
            <a:t>Contractual revenue (per member per month)</a:t>
          </a:r>
        </a:p>
        <a:p>
          <a:pPr lvl="2"/>
          <a:r>
            <a:rPr lang="en-US" sz="1100" b="1" i="0" u="none" strike="noStrike" baseline="0">
              <a:solidFill>
                <a:schemeClr val="dk1"/>
              </a:solidFill>
              <a:effectLst/>
              <a:latin typeface="Arial" panose="020B0604020202020204" pitchFamily="34" charset="0"/>
              <a:ea typeface="+mn-ea"/>
              <a:cs typeface="Arial" panose="020B0604020202020204" pitchFamily="34" charset="0"/>
            </a:rPr>
            <a:t>At-risk revenue (annual total)</a:t>
          </a:r>
        </a:p>
        <a:p>
          <a:pPr lvl="2"/>
          <a:endParaRPr lang="en-US" sz="1100" b="1" i="0" u="none" strike="noStrike" baseline="0">
            <a:solidFill>
              <a:schemeClr val="dk1"/>
            </a:solidFill>
            <a:effectLst/>
            <a:latin typeface="Arial" panose="020B0604020202020204" pitchFamily="34" charset="0"/>
            <a:ea typeface="+mn-ea"/>
            <a:cs typeface="Arial" panose="020B0604020202020204" pitchFamily="34" charset="0"/>
          </a:endParaRPr>
        </a:p>
        <a:p>
          <a:pPr lvl="0"/>
          <a:r>
            <a:rPr lang="en-US" sz="1100" b="1" i="0" u="none" strike="noStrike" baseline="0">
              <a:solidFill>
                <a:schemeClr val="dk1"/>
              </a:solidFill>
              <a:effectLst/>
              <a:latin typeface="Arial" panose="020B0604020202020204" pitchFamily="34" charset="0"/>
              <a:ea typeface="+mn-ea"/>
              <a:cs typeface="Arial" panose="020B0604020202020204" pitchFamily="34" charset="0"/>
            </a:rPr>
            <a:t>2. Projected costs: </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populate the following information to view the total projected costs for your value-based care contracts: </a:t>
          </a:r>
        </a:p>
        <a:p>
          <a:pPr lvl="2"/>
          <a:r>
            <a:rPr lang="en-US" sz="1100" b="1" i="0" u="none" strike="noStrike" baseline="0">
              <a:solidFill>
                <a:schemeClr val="dk1"/>
              </a:solidFill>
              <a:effectLst/>
              <a:latin typeface="Arial" panose="020B0604020202020204" pitchFamily="34" charset="0"/>
              <a:ea typeface="+mn-ea"/>
              <a:cs typeface="Arial" panose="020B0604020202020204" pitchFamily="34" charset="0"/>
            </a:rPr>
            <a:t># of covered lives </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across all contracts</a:t>
          </a:r>
        </a:p>
        <a:p>
          <a:pPr lvl="2"/>
          <a:r>
            <a:rPr lang="en-US" sz="1100" b="1" i="0" u="none" strike="noStrike" baseline="0">
              <a:solidFill>
                <a:schemeClr val="dk1"/>
              </a:solidFill>
              <a:effectLst/>
              <a:latin typeface="Arial" panose="020B0604020202020204" pitchFamily="34" charset="0"/>
              <a:ea typeface="+mn-ea"/>
              <a:cs typeface="Arial" panose="020B0604020202020204" pitchFamily="34" charset="0"/>
            </a:rPr>
            <a:t># of providers participating in VBC contracts</a:t>
          </a:r>
        </a:p>
        <a:p>
          <a:pPr lvl="2"/>
          <a:r>
            <a:rPr lang="en-US" sz="1100" b="1" i="0" u="none" strike="noStrike" baseline="0">
              <a:solidFill>
                <a:schemeClr val="dk1"/>
              </a:solidFill>
              <a:effectLst/>
              <a:latin typeface="Arial" panose="020B0604020202020204" pitchFamily="34" charset="0"/>
              <a:ea typeface="+mn-ea"/>
              <a:cs typeface="Arial" panose="020B0604020202020204" pitchFamily="34" charset="0"/>
            </a:rPr>
            <a:t>Annual salary+benefits for any current or future FTEs lists </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(optional; if salary is not known, then MGMA median salary will be used)</a:t>
          </a:r>
        </a:p>
        <a:p>
          <a:pPr lvl="2"/>
          <a:r>
            <a:rPr lang="en-US" sz="1100" b="1" i="0" u="none" strike="noStrike" baseline="0">
              <a:solidFill>
                <a:schemeClr val="dk1"/>
              </a:solidFill>
              <a:effectLst/>
              <a:latin typeface="Arial" panose="020B0604020202020204" pitchFamily="34" charset="0"/>
              <a:ea typeface="+mn-ea"/>
              <a:cs typeface="Arial" panose="020B0604020202020204" pitchFamily="34" charset="0"/>
            </a:rPr>
            <a:t>Annual costs of non-FTE related expenses</a:t>
          </a:r>
        </a:p>
        <a:p>
          <a:endParaRPr lang="en-US" sz="1100" b="1" i="0" u="none" strike="noStrike"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85725</xdr:colOff>
      <xdr:row>0</xdr:row>
      <xdr:rowOff>64771</xdr:rowOff>
    </xdr:from>
    <xdr:to>
      <xdr:col>2</xdr:col>
      <xdr:colOff>72390</xdr:colOff>
      <xdr:row>1</xdr:row>
      <xdr:rowOff>98588</xdr:rowOff>
    </xdr:to>
    <xdr:pic>
      <xdr:nvPicPr>
        <xdr:cNvPr id="5" name="Picture 4">
          <a:extLst>
            <a:ext uri="{FF2B5EF4-FFF2-40B4-BE49-F238E27FC236}">
              <a16:creationId xmlns:a16="http://schemas.microsoft.com/office/drawing/2014/main" id="{1AFA6FA4-29C9-4DCF-90A8-66AA07729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4771"/>
          <a:ext cx="1196340" cy="1001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523875</xdr:colOff>
      <xdr:row>0</xdr:row>
      <xdr:rowOff>541020</xdr:rowOff>
    </xdr:from>
    <xdr:to>
      <xdr:col>13</xdr:col>
      <xdr:colOff>238575</xdr:colOff>
      <xdr:row>2</xdr:row>
      <xdr:rowOff>36195</xdr:rowOff>
    </xdr:to>
    <xdr:pic>
      <xdr:nvPicPr>
        <xdr:cNvPr id="6" name="Picture 5">
          <a:extLst>
            <a:ext uri="{FF2B5EF4-FFF2-40B4-BE49-F238E27FC236}">
              <a16:creationId xmlns:a16="http://schemas.microsoft.com/office/drawing/2014/main" id="{118C8D37-DF36-485C-8D45-B4A3B222B3E4}"/>
            </a:ext>
          </a:extLst>
        </xdr:cNvPr>
        <xdr:cNvPicPr>
          <a:picLocks noChangeAspect="1"/>
        </xdr:cNvPicPr>
      </xdr:nvPicPr>
      <xdr:blipFill>
        <a:blip xmlns:r="http://schemas.openxmlformats.org/officeDocument/2006/relationships" r:embed="rId2"/>
        <a:stretch>
          <a:fillRect/>
        </a:stretch>
      </xdr:blipFill>
      <xdr:spPr>
        <a:xfrm>
          <a:off x="6000750" y="541020"/>
          <a:ext cx="215310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82550</xdr:colOff>
      <xdr:row>3</xdr:row>
      <xdr:rowOff>15875</xdr:rowOff>
    </xdr:from>
    <xdr:to>
      <xdr:col>13</xdr:col>
      <xdr:colOff>247650</xdr:colOff>
      <xdr:row>14</xdr:row>
      <xdr:rowOff>136525</xdr:rowOff>
    </xdr:to>
    <xdr:sp macro="" textlink="">
      <xdr:nvSpPr>
        <xdr:cNvPr id="20" name="TextBox 1">
          <a:extLst>
            <a:ext uri="{FF2B5EF4-FFF2-40B4-BE49-F238E27FC236}">
              <a16:creationId xmlns:a16="http://schemas.microsoft.com/office/drawing/2014/main" id="{A7F9B0B6-C962-22E0-E0DE-A1355DA0B851}"/>
            </a:ext>
          </a:extLst>
        </xdr:cNvPr>
        <xdr:cNvSpPr txBox="1"/>
      </xdr:nvSpPr>
      <xdr:spPr>
        <a:xfrm>
          <a:off x="82550" y="625475"/>
          <a:ext cx="8089900" cy="221615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Arial" panose="020B0604020202020204" pitchFamily="34" charset="0"/>
              <a:ea typeface="+mn-ea"/>
              <a:cs typeface="Arial" panose="020B0604020202020204" pitchFamily="34" charset="0"/>
            </a:rPr>
            <a:t>Upside potential </a:t>
          </a:r>
          <a:r>
            <a:rPr lang="en-US" sz="1100" b="0" i="0" u="none" strike="noStrike">
              <a:solidFill>
                <a:schemeClr val="dk1"/>
              </a:solidFill>
              <a:effectLst/>
              <a:latin typeface="Arial" panose="020B0604020202020204" pitchFamily="34" charset="0"/>
              <a:ea typeface="+mn-ea"/>
              <a:cs typeface="Arial" panose="020B0604020202020204" pitchFamily="34" charset="0"/>
            </a:rPr>
            <a:t>- the maximum amount available to earn for a given contract</a:t>
          </a:r>
          <a:r>
            <a:rPr lang="en-US">
              <a:latin typeface="Arial" panose="020B0604020202020204" pitchFamily="34" charset="0"/>
              <a:cs typeface="Arial" panose="020B0604020202020204" pitchFamily="34" charset="0"/>
            </a:rPr>
            <a:t> </a:t>
          </a:r>
        </a:p>
        <a:p>
          <a:endParaRPr lang="en-US" sz="1100" b="0" i="0" u="none" strike="noStrike">
            <a:solidFill>
              <a:schemeClr val="dk1"/>
            </a:solidFill>
            <a:effectLst/>
            <a:latin typeface="Arial" panose="020B0604020202020204" pitchFamily="34" charset="0"/>
            <a:ea typeface="+mn-ea"/>
            <a:cs typeface="Arial" panose="020B0604020202020204" pitchFamily="34" charset="0"/>
          </a:endParaRPr>
        </a:p>
        <a:p>
          <a:r>
            <a:rPr lang="en-US" sz="1100" b="1" i="0" u="none" strike="noStrike">
              <a:solidFill>
                <a:schemeClr val="dk1"/>
              </a:solidFill>
              <a:effectLst/>
              <a:latin typeface="Arial" panose="020B0604020202020204" pitchFamily="34" charset="0"/>
              <a:ea typeface="+mn-ea"/>
              <a:cs typeface="Arial" panose="020B0604020202020204" pitchFamily="34" charset="0"/>
            </a:rPr>
            <a:t>Downside potential - </a:t>
          </a:r>
          <a:r>
            <a:rPr lang="en-US" sz="1100" b="0" i="0" u="none" strike="noStrike">
              <a:solidFill>
                <a:schemeClr val="dk1"/>
              </a:solidFill>
              <a:effectLst/>
              <a:latin typeface="Arial" panose="020B0604020202020204" pitchFamily="34" charset="0"/>
              <a:ea typeface="+mn-ea"/>
              <a:cs typeface="Arial" panose="020B0604020202020204" pitchFamily="34" charset="0"/>
            </a:rPr>
            <a:t>the maximum losses that could be incurred for a given contract</a:t>
          </a:r>
          <a:r>
            <a:rPr lang="en-US">
              <a:latin typeface="Arial" panose="020B0604020202020204" pitchFamily="34" charset="0"/>
              <a:cs typeface="Arial" panose="020B0604020202020204" pitchFamily="34" charset="0"/>
            </a:rPr>
            <a:t> </a:t>
          </a:r>
        </a:p>
        <a:p>
          <a:endParaRPr lang="en-US">
            <a:latin typeface="Arial" panose="020B0604020202020204" pitchFamily="34" charset="0"/>
            <a:cs typeface="Arial" panose="020B0604020202020204" pitchFamily="34" charset="0"/>
          </a:endParaRPr>
        </a:p>
        <a:p>
          <a:r>
            <a:rPr lang="en-US" sz="1100" b="1" i="0" u="none" strike="noStrike">
              <a:solidFill>
                <a:schemeClr val="dk1"/>
              </a:solidFill>
              <a:effectLst/>
              <a:latin typeface="Arial" panose="020B0604020202020204" pitchFamily="34" charset="0"/>
              <a:ea typeface="+mn-ea"/>
              <a:cs typeface="Arial" panose="020B0604020202020204" pitchFamily="34" charset="0"/>
            </a:rPr>
            <a:t>Contractual revenue</a:t>
          </a:r>
          <a:r>
            <a:rPr lang="en-US" sz="1100" b="0" i="0" u="none" strike="noStrike">
              <a:solidFill>
                <a:schemeClr val="dk1"/>
              </a:solidFill>
              <a:effectLst/>
              <a:latin typeface="Arial" panose="020B0604020202020204" pitchFamily="34" charset="0"/>
              <a:ea typeface="+mn-ea"/>
              <a:cs typeface="Arial" panose="020B0604020202020204" pitchFamily="34" charset="0"/>
            </a:rPr>
            <a:t> - PMPM revenue that is allocated by the payor for a value-based care contract to provide various services</a:t>
          </a:r>
          <a:r>
            <a:rPr lang="en-US">
              <a:latin typeface="Arial" panose="020B0604020202020204" pitchFamily="34" charset="0"/>
              <a:cs typeface="Arial" panose="020B0604020202020204" pitchFamily="34" charset="0"/>
            </a:rPr>
            <a:t> </a:t>
          </a:r>
        </a:p>
        <a:p>
          <a:endParaRPr lang="en-US">
            <a:latin typeface="Arial" panose="020B0604020202020204" pitchFamily="34" charset="0"/>
            <a:cs typeface="Arial" panose="020B0604020202020204" pitchFamily="34" charset="0"/>
          </a:endParaRPr>
        </a:p>
        <a:p>
          <a:r>
            <a:rPr lang="en-US" sz="1100" b="1" i="0" u="none" strike="noStrike">
              <a:solidFill>
                <a:schemeClr val="dk1"/>
              </a:solidFill>
              <a:effectLst/>
              <a:latin typeface="Arial" panose="020B0604020202020204" pitchFamily="34" charset="0"/>
              <a:ea typeface="+mn-ea"/>
              <a:cs typeface="Arial" panose="020B0604020202020204" pitchFamily="34" charset="0"/>
            </a:rPr>
            <a:t>At risk revenue - </a:t>
          </a:r>
          <a:r>
            <a:rPr lang="en-US" sz="1100" b="0" i="0" u="none" strike="noStrike">
              <a:solidFill>
                <a:schemeClr val="dk1"/>
              </a:solidFill>
              <a:effectLst/>
              <a:latin typeface="Arial" panose="020B0604020202020204" pitchFamily="34" charset="0"/>
              <a:ea typeface="+mn-ea"/>
              <a:cs typeface="Arial" panose="020B0604020202020204" pitchFamily="34" charset="0"/>
            </a:rPr>
            <a:t>additional FFS revenue that is generated through activities that support value-based care (i.e. chronic care and transitional care management visits); revenue is not guaranteed by payor</a:t>
          </a:r>
          <a:r>
            <a:rPr lang="en-US">
              <a:latin typeface="Arial" panose="020B0604020202020204" pitchFamily="34" charset="0"/>
              <a:cs typeface="Arial" panose="020B0604020202020204" pitchFamily="34" charset="0"/>
            </a:rPr>
            <a:t> </a:t>
          </a:r>
        </a:p>
        <a:p>
          <a:endParaRPr lang="en-US">
            <a:latin typeface="Arial" panose="020B0604020202020204" pitchFamily="34" charset="0"/>
            <a:cs typeface="Arial" panose="020B0604020202020204" pitchFamily="34" charset="0"/>
          </a:endParaRPr>
        </a:p>
        <a:p>
          <a:r>
            <a:rPr lang="en-US" sz="1100" b="1" i="0" u="none" strike="noStrike">
              <a:solidFill>
                <a:schemeClr val="dk1"/>
              </a:solidFill>
              <a:effectLst/>
              <a:latin typeface="Arial" panose="020B0604020202020204" pitchFamily="34" charset="0"/>
              <a:ea typeface="+mn-ea"/>
              <a:cs typeface="Arial" panose="020B0604020202020204" pitchFamily="34" charset="0"/>
            </a:rPr>
            <a:t>National Median Salary + Benefits </a:t>
          </a:r>
          <a:r>
            <a:rPr lang="en-US" sz="1100" b="0" i="0" u="none" strike="noStrike">
              <a:solidFill>
                <a:schemeClr val="dk1"/>
              </a:solidFill>
              <a:effectLst/>
              <a:latin typeface="Arial" panose="020B0604020202020204" pitchFamily="34" charset="0"/>
              <a:ea typeface="+mn-ea"/>
              <a:cs typeface="Arial" panose="020B0604020202020204" pitchFamily="34" charset="0"/>
            </a:rPr>
            <a:t>- Pulled from the MGMA 2021 Management and Staff Report (using 2020 data) for Federally Qualified Health Centers and</a:t>
          </a:r>
          <a:r>
            <a:rPr lang="en-US" sz="1100" b="0" i="0" u="none" strike="noStrike" baseline="0">
              <a:solidFill>
                <a:schemeClr val="dk1"/>
              </a:solidFill>
              <a:effectLst/>
              <a:latin typeface="Arial" panose="020B0604020202020204" pitchFamily="34" charset="0"/>
              <a:ea typeface="+mn-ea"/>
              <a:cs typeface="Arial" panose="020B0604020202020204" pitchFamily="34" charset="0"/>
            </a:rPr>
            <a:t> the American Case Management Association 2021 Survey</a:t>
          </a:r>
          <a:endParaRPr lang="en-US" sz="11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853209-78CE-4E58-82BD-5C48F4DFB4DC}" name="Table1" displayName="Table1" ref="B7:Q17" totalsRowShown="0" headerRowDxfId="51" dataDxfId="50">
  <autoFilter ref="B7:Q17" xr:uid="{F7853209-78CE-4E58-82BD-5C48F4DFB4DC}"/>
  <tableColumns count="16">
    <tableColumn id="1" xr3:uid="{DF194E1A-5BC5-4765-A71D-72BE2390BB0D}" name="Payor" dataDxfId="49"/>
    <tableColumn id="9" xr3:uid="{F1201562-1956-4909-BC4A-C8526F05E09E}" name="Product Type" dataDxfId="48"/>
    <tableColumn id="2" xr3:uid="{765321E6-AA5E-4B37-B9A7-CF49BCDF4B9D}" name="# of Attributed Lives" dataDxfId="47"/>
    <tableColumn id="4" xr3:uid="{D5C13A40-E3E0-4338-A21D-6A114A4DFB72}" name="Projected Incremental Revenue " dataDxfId="46"/>
    <tableColumn id="5" xr3:uid="{BBBA930A-A6F5-4DCA-ACC1-2B5AEAA34F3E}" name="Care Management Revenue           (total annual)" dataDxfId="45"/>
    <tableColumn id="6" xr3:uid="{B7D74F06-5F51-498F-B43C-08E11FB6BC1E}" name="Pay-For-Performance / Quality Programs (total annual)" dataDxfId="44"/>
    <tableColumn id="7" xr3:uid="{C174607A-0A97-4A25-824E-3F502EADA31B}" name="Other Revenue (total annual)" dataDxfId="43"/>
    <tableColumn id="12" xr3:uid="{892C352D-58D0-47A4-B88F-BCD9A5FE5E44}" name="Total Chronic Care Management (CCM) Visits" dataDxfId="42"/>
    <tableColumn id="13" xr3:uid="{8612D551-6483-43B0-9109-B191BBA5463F}" name="CCM Revenue per Visit (Standard)" dataDxfId="41"/>
    <tableColumn id="16" xr3:uid="{7584DE99-F0BF-483A-9DED-227C5C075298}" name="CCM Revenue per Visit (Custom)" dataDxfId="40"/>
    <tableColumn id="14" xr3:uid="{92B9FB96-E16A-4FFE-9ACC-9EB9E89425C7}" name="Total CCM Revenue" dataDxfId="39">
      <calculatedColumnFormula>IF(Table1[[#This Row],[CCM Revenue per Visit (Custom)]]&gt;0,(Table1[[#This Row],[CCM Revenue per Visit (Custom)]]*Table1[[#This Row],[Total Chronic Care Management (CCM) Visits]]),(Table1[[#This Row],[Total Chronic Care Management (CCM) Visits]]*Table1[[#This Row],[CCM Revenue per Visit (Standard)]]))</calculatedColumnFormula>
    </tableColumn>
    <tableColumn id="10" xr3:uid="{E57F8D42-0781-48A8-8D6A-4C6898A98DFB}" name="Total Transitional Care Management (TCM) Visits" dataDxfId="38"/>
    <tableColumn id="3" xr3:uid="{EEDC9CE0-9FA2-4C56-A135-237D0FC0C049}" name="TCM Revenue per Visit (Standard)" dataDxfId="37"/>
    <tableColumn id="17" xr3:uid="{55F5DA21-FB38-4B6F-8A25-8D9961EDE4A6}" name="TCM Revenue per Visit (Custom)" dataDxfId="36"/>
    <tableColumn id="15" xr3:uid="{1A615C77-6FB6-4215-AAF9-CB0090D19579}" name="Total TCM Revenue " dataDxfId="35">
      <calculatedColumnFormula>IF(Table1[[#This Row],[TCM Revenue per Visit (Custom)]]&gt;0,(Table1[[#This Row],[TCM Revenue per Visit (Custom)]]*Table1[[#This Row],[Total Transitional Care Management (TCM) Visits]]),Table1[[#This Row],[Total Transitional Care Management (TCM) Visits]]*Table1[[#This Row],[TCM Revenue per Visit (Standard)]])</calculatedColumnFormula>
    </tableColumn>
    <tableColumn id="8" xr3:uid="{AC7C483B-93FB-43C2-8875-EC13E1D51B1E}" name="Total Projected Revenue" dataDxfId="34">
      <calculatedColumnFormula>Table1[[#This Row],[Total TCM Revenue ]]+Table1[[#This Row],[Total CCM Revenue]]+Table1[[#This Row],[Other Revenue (total annual)]]+Table1[[#This Row],[Pay-For-Performance / Quality Programs (total annual)]]+Table1[[#This Row],[Care Management Revenue           (total annual)]]+Table1[[#This Row],[Projected Incremental Revenue ]]</calculatedColumnFormula>
    </tableColumn>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77B548-2FB9-4968-B64F-BF5438D2C0FD}" name="Table2" displayName="Table2" ref="B8:Q26" totalsRowCount="1" headerRowDxfId="33" dataDxfId="32">
  <autoFilter ref="B8:Q25" xr:uid="{8A77B548-2FB9-4968-B64F-BF5438D2C0FD}"/>
  <tableColumns count="16">
    <tableColumn id="1" xr3:uid="{B881EC58-CD5F-4241-992B-AB0591A25F89}" name="Cost Category" totalsRowLabel="Projected Total Cost" dataDxfId="31" totalsRowDxfId="30"/>
    <tableColumn id="2" xr3:uid="{0453D683-B561-4A8C-98C3-23DF6EE96522}" name="Name" dataDxfId="29" totalsRowDxfId="28"/>
    <tableColumn id="3" xr3:uid="{F7E352A6-F97C-4F39-8BDD-706D3E234A23}" name="FTE(s) Required" dataDxfId="27" totalsRowDxfId="26"/>
    <tableColumn id="4" xr3:uid="{03D0667A-F86F-4318-AF3E-CFD1FD93A56D}" name="National Median Annual Salary + Benefits" dataDxfId="25" totalsRowDxfId="24"/>
    <tableColumn id="11" xr3:uid="{0C5C0864-8E3D-4AE8-9C9C-F178937884D8}" name="Actual Annual Salary + Benefits" dataDxfId="23" totalsRowDxfId="22"/>
    <tableColumn id="5" xr3:uid="{DC5668EF-F125-4792-9A11-6EAA7106362B}" name="Total Cost" totalsRowFunction="custom" dataDxfId="21" totalsRowDxfId="20">
      <totalsRowFormula>SUM(Table2[Total Cost])</totalsRowFormula>
    </tableColumn>
    <tableColumn id="7" xr3:uid="{61F02346-591D-4D4D-85A7-150F1C6B32C2}" name="Medicare Shared Savings Program" totalsRowFunction="custom" dataDxfId="19" totalsRowDxfId="18" dataCellStyle="Percent">
      <totalsRowFormula>SUMPRODUCT(Table2[Total Cost],Table2[Medicare Shared Savings Program])</totalsRowFormula>
    </tableColumn>
    <tableColumn id="8" xr3:uid="{144F59CB-D5C6-452F-A82B-031A9BC43F50}" name="Medicare ACO Reach" totalsRowFunction="custom" dataDxfId="17" totalsRowDxfId="16" dataCellStyle="Percent">
      <totalsRowFormula>SUMPRODUCT(Table2[Total Cost],Table2[Medicare ACO Reach])</totalsRowFormula>
    </tableColumn>
    <tableColumn id="12" xr3:uid="{27469D4F-2629-4C1D-9AB3-02F7E7CAF30D}" name="Medicaid Value-Based Care Plans" dataDxfId="15" totalsRowDxfId="14" dataCellStyle="Percent"/>
    <tableColumn id="9" xr3:uid="{70D0847C-ADE7-4537-BB7F-C25F4DF6E7A5}" name="Commercial Value-Based Contract #1" totalsRowFunction="custom" dataDxfId="13" totalsRowDxfId="12" dataCellStyle="Percent">
      <totalsRowFormula>SUMPRODUCT(Table2[Total Cost],Table2[Commercial Value-Based Contract '#1])</totalsRowFormula>
    </tableColumn>
    <tableColumn id="15" xr3:uid="{4BC144CB-5E4A-4753-A8B3-D85FD4369610}" name="Commercial Value-Based Contract #2" dataDxfId="11" totalsRowDxfId="10" dataCellStyle="Percent"/>
    <tableColumn id="14" xr3:uid="{FC499F4E-64CB-4A14-B723-861DF41894B9}" name="Commercial Value-Based Contract #3" dataDxfId="9" totalsRowDxfId="8" dataCellStyle="Percent"/>
    <tableColumn id="13" xr3:uid="{00E36B5D-AACF-4E9D-A813-D133CE559A4B}" name="Medicare Adavantage Contract #1" dataDxfId="7" totalsRowDxfId="6" dataCellStyle="Percent"/>
    <tableColumn id="10" xr3:uid="{C909A630-1ECF-44BA-BE03-E52B4E3833DC}" name="Medicare Advantage Contract #2" totalsRowFunction="custom" dataDxfId="5" totalsRowDxfId="4" dataCellStyle="Percent">
      <totalsRowFormula>SUMPRODUCT(Table2[Total Cost],Table2[Medicare Advantage Contract '#2])</totalsRowFormula>
    </tableColumn>
    <tableColumn id="16" xr3:uid="{F71AC4D8-A934-4CF3-9B6D-D3350A7DF227}" name="Medicare Advantage Contract #3" dataDxfId="3" totalsRowDxfId="2" dataCellStyle="Percent"/>
    <tableColumn id="6" xr3:uid="{E4793E99-FB5A-4F5C-8435-53138ED5ACB8}" name="Notes" dataDxfId="1" totalsRow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BDC38-CAE1-418E-ADEC-B0A8804BFE70}">
  <dimension ref="A1:U42"/>
  <sheetViews>
    <sheetView showGridLines="0" tabSelected="1" workbookViewId="0">
      <selection activeCell="Q9" sqref="Q9"/>
    </sheetView>
  </sheetViews>
  <sheetFormatPr defaultRowHeight="14.4"/>
  <cols>
    <col min="2" max="2" width="8.77734375" customWidth="1"/>
  </cols>
  <sheetData>
    <row r="1" spans="3:10" ht="76.8" customHeight="1">
      <c r="C1" s="62" t="s">
        <v>86</v>
      </c>
      <c r="D1" s="62"/>
      <c r="E1" s="62"/>
      <c r="F1" s="62"/>
      <c r="G1" s="62"/>
      <c r="H1" s="62"/>
      <c r="I1" s="62"/>
      <c r="J1" s="62"/>
    </row>
    <row r="23" spans="21:21" ht="17.399999999999999">
      <c r="U23" s="9"/>
    </row>
    <row r="36" spans="1:11">
      <c r="K36" s="53" t="s">
        <v>93</v>
      </c>
    </row>
    <row r="37" spans="1:11">
      <c r="A37" t="s">
        <v>91</v>
      </c>
    </row>
    <row r="39" spans="1:11">
      <c r="A39" t="s">
        <v>87</v>
      </c>
    </row>
    <row r="40" spans="1:11">
      <c r="A40" t="s">
        <v>88</v>
      </c>
    </row>
    <row r="41" spans="1:11">
      <c r="A41" t="s">
        <v>89</v>
      </c>
    </row>
    <row r="42" spans="1:11">
      <c r="A42" t="s">
        <v>90</v>
      </c>
    </row>
  </sheetData>
  <mergeCells count="1">
    <mergeCell ref="C1:J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98F12-CD07-48EE-8EB5-2BAF1F1D5634}">
  <dimension ref="A1:F6"/>
  <sheetViews>
    <sheetView workbookViewId="0"/>
  </sheetViews>
  <sheetFormatPr defaultRowHeight="14.4"/>
  <sheetData>
    <row r="1" spans="1:6">
      <c r="A1" t="s">
        <v>76</v>
      </c>
      <c r="C1" t="s">
        <v>77</v>
      </c>
      <c r="F1" t="s">
        <v>80</v>
      </c>
    </row>
    <row r="2" spans="1:6">
      <c r="A2" t="s">
        <v>78</v>
      </c>
      <c r="C2" t="s">
        <v>55</v>
      </c>
      <c r="D2">
        <v>1</v>
      </c>
      <c r="F2" t="s">
        <v>82</v>
      </c>
    </row>
    <row r="3" spans="1:6">
      <c r="A3" t="s">
        <v>79</v>
      </c>
      <c r="C3" t="s">
        <v>83</v>
      </c>
      <c r="D3">
        <v>0.5</v>
      </c>
      <c r="F3">
        <v>2</v>
      </c>
    </row>
    <row r="4" spans="1:6">
      <c r="C4" t="s">
        <v>54</v>
      </c>
      <c r="D4">
        <v>0</v>
      </c>
      <c r="F4">
        <v>3</v>
      </c>
    </row>
    <row r="5" spans="1:6">
      <c r="C5" t="s">
        <v>56</v>
      </c>
      <c r="F5">
        <v>4</v>
      </c>
    </row>
    <row r="6" spans="1:6">
      <c r="F6"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F6D14-B5BE-4CE1-A10E-1F41CBE882B7}">
  <dimension ref="A1:Q20"/>
  <sheetViews>
    <sheetView showGridLines="0" zoomScale="66" zoomScaleNormal="115" workbookViewId="0">
      <selection activeCell="B4" sqref="B4"/>
    </sheetView>
  </sheetViews>
  <sheetFormatPr defaultRowHeight="14.4"/>
  <cols>
    <col min="2" max="2" width="39.21875" bestFit="1" customWidth="1"/>
    <col min="3" max="3" width="31" customWidth="1"/>
    <col min="4" max="4" width="13.6640625" style="2" customWidth="1"/>
    <col min="5" max="5" width="16.88671875" style="2" customWidth="1"/>
    <col min="6" max="6" width="19.44140625" style="2" customWidth="1"/>
    <col min="7" max="7" width="20.21875" style="2" customWidth="1"/>
    <col min="8" max="8" width="17.5546875" style="2" customWidth="1"/>
    <col min="9" max="9" width="18.6640625" style="2" customWidth="1"/>
    <col min="10" max="10" width="16.44140625" style="2" customWidth="1"/>
    <col min="11" max="11" width="16.77734375" style="2" customWidth="1"/>
    <col min="12" max="12" width="14.109375" style="2" customWidth="1"/>
    <col min="13" max="13" width="17.5546875" style="2" customWidth="1"/>
    <col min="14" max="14" width="16.88671875" style="2" customWidth="1"/>
    <col min="15" max="15" width="17.44140625" style="2" customWidth="1"/>
    <col min="16" max="16" width="13.21875" style="2" customWidth="1"/>
    <col min="17" max="17" width="13.44140625" style="2" customWidth="1"/>
  </cols>
  <sheetData>
    <row r="1" spans="1:17" ht="17.399999999999999">
      <c r="A1" s="9" t="s">
        <v>38</v>
      </c>
    </row>
    <row r="2" spans="1:17">
      <c r="A2" s="10" t="s">
        <v>37</v>
      </c>
    </row>
    <row r="4" spans="1:17">
      <c r="B4" s="30"/>
      <c r="C4" s="6" t="s">
        <v>14</v>
      </c>
    </row>
    <row r="6" spans="1:17" ht="28.5" customHeight="1">
      <c r="E6" s="28" t="s">
        <v>57</v>
      </c>
      <c r="F6" s="63" t="s">
        <v>50</v>
      </c>
      <c r="G6" s="63"/>
      <c r="H6" s="63"/>
      <c r="I6" s="64" t="s">
        <v>61</v>
      </c>
      <c r="J6" s="64"/>
      <c r="K6" s="64"/>
      <c r="L6" s="64"/>
      <c r="M6" s="64"/>
      <c r="N6" s="64"/>
      <c r="O6" s="64"/>
      <c r="P6" s="64"/>
    </row>
    <row r="7" spans="1:17" s="1" customFormat="1" ht="39.6">
      <c r="B7" s="54" t="s">
        <v>94</v>
      </c>
      <c r="C7" s="54" t="s">
        <v>95</v>
      </c>
      <c r="D7" s="55" t="s">
        <v>96</v>
      </c>
      <c r="E7" s="55" t="s">
        <v>58</v>
      </c>
      <c r="F7" s="55" t="s">
        <v>97</v>
      </c>
      <c r="G7" s="55" t="s">
        <v>63</v>
      </c>
      <c r="H7" s="55" t="s">
        <v>62</v>
      </c>
      <c r="I7" s="55" t="s">
        <v>68</v>
      </c>
      <c r="J7" s="55" t="s">
        <v>69</v>
      </c>
      <c r="K7" s="55" t="s">
        <v>70</v>
      </c>
      <c r="L7" s="55" t="s">
        <v>59</v>
      </c>
      <c r="M7" s="55" t="s">
        <v>92</v>
      </c>
      <c r="N7" s="55" t="s">
        <v>71</v>
      </c>
      <c r="O7" s="55" t="s">
        <v>72</v>
      </c>
      <c r="P7" s="55" t="s">
        <v>60</v>
      </c>
      <c r="Q7" s="55" t="s">
        <v>5</v>
      </c>
    </row>
    <row r="8" spans="1:17" s="1" customFormat="1" ht="27" customHeight="1">
      <c r="B8" s="4" t="s">
        <v>6</v>
      </c>
      <c r="C8" s="23"/>
      <c r="D8" s="11"/>
      <c r="E8" s="19"/>
      <c r="F8" s="11"/>
      <c r="G8" s="11"/>
      <c r="H8" s="11"/>
      <c r="I8" s="11">
        <f>$B$4*0.2064</f>
        <v>0</v>
      </c>
      <c r="J8" s="29">
        <v>77.94</v>
      </c>
      <c r="K8" s="29"/>
      <c r="L8" s="29">
        <f>IF(Table1[[#This Row],[CCM Revenue per Visit (Custom)]]&gt;0,(Table1[[#This Row],[CCM Revenue per Visit (Custom)]]*Table1[[#This Row],[Total Chronic Care Management (CCM) Visits]]),(Table1[[#This Row],[Total Chronic Care Management (CCM) Visits]]*Table1[[#This Row],[CCM Revenue per Visit (Standard)]]))</f>
        <v>0</v>
      </c>
      <c r="M8" s="11">
        <f>$B$4*0.11</f>
        <v>0</v>
      </c>
      <c r="N8" s="19">
        <v>187.19</v>
      </c>
      <c r="O8" s="19"/>
      <c r="P8" s="19">
        <f>IF(Table1[[#This Row],[TCM Revenue per Visit (Custom)]]&gt;0,(Table1[[#This Row],[TCM Revenue per Visit (Custom)]]*Table1[[#This Row],[Total Transitional Care Management (TCM) Visits]]),Table1[[#This Row],[Total Transitional Care Management (TCM) Visits]]*Table1[[#This Row],[TCM Revenue per Visit (Standard)]])</f>
        <v>0</v>
      </c>
      <c r="Q8" s="19">
        <f>Table1[[#This Row],[Total TCM Revenue ]]+Table1[[#This Row],[Total CCM Revenue]]+Table1[[#This Row],[Other Revenue (total annual)]]+Table1[[#This Row],[Pay-For-Performance / Quality Programs (total annual)]]+Table1[[#This Row],[Care Management Revenue           (total annual)]]+Table1[[#This Row],[Projected Incremental Revenue ]]</f>
        <v>0</v>
      </c>
    </row>
    <row r="9" spans="1:17" s="1" customFormat="1" ht="27" customHeight="1">
      <c r="B9" s="4" t="s">
        <v>7</v>
      </c>
      <c r="C9" s="23"/>
      <c r="D9" s="11"/>
      <c r="E9" s="19"/>
      <c r="F9" s="11"/>
      <c r="G9" s="11"/>
      <c r="H9" s="11"/>
      <c r="I9" s="11">
        <f t="shared" ref="I9:I16" si="0">$B$4*0.2064</f>
        <v>0</v>
      </c>
      <c r="J9" s="29">
        <v>77.94</v>
      </c>
      <c r="K9" s="29"/>
      <c r="L9" s="29">
        <f>IF(Table1[[#This Row],[CCM Revenue per Visit (Custom)]]&gt;0,(Table1[[#This Row],[CCM Revenue per Visit (Custom)]]*Table1[[#This Row],[Total Chronic Care Management (CCM) Visits]]),(Table1[[#This Row],[Total Chronic Care Management (CCM) Visits]]*Table1[[#This Row],[CCM Revenue per Visit (Standard)]]))</f>
        <v>0</v>
      </c>
      <c r="M9" s="11">
        <f t="shared" ref="M9:M15" si="1">$B$4*0.11</f>
        <v>0</v>
      </c>
      <c r="N9" s="19">
        <v>187.19</v>
      </c>
      <c r="O9" s="11"/>
      <c r="P9" s="19">
        <f>IF(Table1[[#This Row],[TCM Revenue per Visit (Custom)]]&gt;0,(Table1[[#This Row],[TCM Revenue per Visit (Custom)]]*Table1[[#This Row],[Total Transitional Care Management (TCM) Visits]]),Table1[[#This Row],[Total Transitional Care Management (TCM) Visits]]*Table1[[#This Row],[TCM Revenue per Visit (Standard)]])</f>
        <v>0</v>
      </c>
      <c r="Q9" s="19">
        <f>Table1[[#This Row],[Total TCM Revenue ]]+Table1[[#This Row],[Total CCM Revenue]]+Table1[[#This Row],[Other Revenue (total annual)]]+Table1[[#This Row],[Pay-For-Performance / Quality Programs (total annual)]]+Table1[[#This Row],[Care Management Revenue           (total annual)]]+Table1[[#This Row],[Projected Incremental Revenue ]]</f>
        <v>0</v>
      </c>
    </row>
    <row r="10" spans="1:17" s="1" customFormat="1" ht="27" customHeight="1">
      <c r="B10" s="4" t="s">
        <v>42</v>
      </c>
      <c r="C10" s="23"/>
      <c r="D10" s="11"/>
      <c r="E10" s="19"/>
      <c r="F10" s="11"/>
      <c r="G10" s="11"/>
      <c r="H10" s="11"/>
      <c r="I10" s="11">
        <f t="shared" si="0"/>
        <v>0</v>
      </c>
      <c r="J10" s="29">
        <v>77.94</v>
      </c>
      <c r="K10" s="29"/>
      <c r="L10" s="29">
        <f>IF(Table1[[#This Row],[CCM Revenue per Visit (Custom)]]&gt;0,(Table1[[#This Row],[CCM Revenue per Visit (Custom)]]*Table1[[#This Row],[Total Chronic Care Management (CCM) Visits]]),(Table1[[#This Row],[Total Chronic Care Management (CCM) Visits]]*Table1[[#This Row],[CCM Revenue per Visit (Standard)]]))</f>
        <v>0</v>
      </c>
      <c r="M10" s="11">
        <f t="shared" si="1"/>
        <v>0</v>
      </c>
      <c r="N10" s="19">
        <v>187.19</v>
      </c>
      <c r="O10" s="11"/>
      <c r="P10" s="19">
        <f>IF(Table1[[#This Row],[TCM Revenue per Visit (Custom)]]&gt;0,(Table1[[#This Row],[TCM Revenue per Visit (Custom)]]*Table1[[#This Row],[Total Transitional Care Management (TCM) Visits]]),Table1[[#This Row],[Total Transitional Care Management (TCM) Visits]]*Table1[[#This Row],[TCM Revenue per Visit (Standard)]])</f>
        <v>0</v>
      </c>
      <c r="Q10" s="19">
        <f>Table1[[#This Row],[Total TCM Revenue ]]+Table1[[#This Row],[Total CCM Revenue]]+Table1[[#This Row],[Other Revenue (total annual)]]+Table1[[#This Row],[Pay-For-Performance / Quality Programs (total annual)]]+Table1[[#This Row],[Care Management Revenue           (total annual)]]+Table1[[#This Row],[Projected Incremental Revenue ]]</f>
        <v>0</v>
      </c>
    </row>
    <row r="11" spans="1:17" s="1" customFormat="1" ht="27" customHeight="1">
      <c r="B11" s="4" t="s">
        <v>8</v>
      </c>
      <c r="C11" s="4" t="s">
        <v>43</v>
      </c>
      <c r="D11" s="11"/>
      <c r="E11" s="19"/>
      <c r="F11" s="11"/>
      <c r="G11" s="11"/>
      <c r="H11" s="11"/>
      <c r="I11" s="11">
        <f t="shared" si="0"/>
        <v>0</v>
      </c>
      <c r="J11" s="29">
        <v>77.94</v>
      </c>
      <c r="K11" s="29"/>
      <c r="L11" s="29">
        <f>IF(Table1[[#This Row],[CCM Revenue per Visit (Custom)]]&gt;0,(Table1[[#This Row],[CCM Revenue per Visit (Custom)]]*Table1[[#This Row],[Total Chronic Care Management (CCM) Visits]]),(Table1[[#This Row],[Total Chronic Care Management (CCM) Visits]]*Table1[[#This Row],[CCM Revenue per Visit (Standard)]]))</f>
        <v>0</v>
      </c>
      <c r="M11" s="11">
        <f t="shared" si="1"/>
        <v>0</v>
      </c>
      <c r="N11" s="19">
        <v>187.19</v>
      </c>
      <c r="O11" s="11"/>
      <c r="P11" s="19">
        <f>IF(Table1[[#This Row],[TCM Revenue per Visit (Custom)]]&gt;0,(Table1[[#This Row],[TCM Revenue per Visit (Custom)]]*Table1[[#This Row],[Total Transitional Care Management (TCM) Visits]]),Table1[[#This Row],[Total Transitional Care Management (TCM) Visits]]*Table1[[#This Row],[TCM Revenue per Visit (Standard)]])</f>
        <v>0</v>
      </c>
      <c r="Q11" s="19">
        <f>Table1[[#This Row],[Total TCM Revenue ]]+Table1[[#This Row],[Total CCM Revenue]]+Table1[[#This Row],[Other Revenue (total annual)]]+Table1[[#This Row],[Pay-For-Performance / Quality Programs (total annual)]]+Table1[[#This Row],[Care Management Revenue           (total annual)]]+Table1[[#This Row],[Projected Incremental Revenue ]]</f>
        <v>0</v>
      </c>
    </row>
    <row r="12" spans="1:17" s="1" customFormat="1" ht="27" customHeight="1">
      <c r="B12" s="4" t="s">
        <v>8</v>
      </c>
      <c r="C12" s="4" t="s">
        <v>44</v>
      </c>
      <c r="D12" s="11"/>
      <c r="E12" s="19"/>
      <c r="F12" s="11"/>
      <c r="G12" s="11"/>
      <c r="H12" s="11"/>
      <c r="I12" s="11">
        <f t="shared" si="0"/>
        <v>0</v>
      </c>
      <c r="J12" s="29">
        <v>77.94</v>
      </c>
      <c r="K12" s="29"/>
      <c r="L12" s="29">
        <f>IF(Table1[[#This Row],[CCM Revenue per Visit (Custom)]]&gt;0,(Table1[[#This Row],[CCM Revenue per Visit (Custom)]]*Table1[[#This Row],[Total Chronic Care Management (CCM) Visits]]),(Table1[[#This Row],[Total Chronic Care Management (CCM) Visits]]*Table1[[#This Row],[CCM Revenue per Visit (Standard)]]))</f>
        <v>0</v>
      </c>
      <c r="M12" s="11">
        <f t="shared" si="1"/>
        <v>0</v>
      </c>
      <c r="N12" s="19">
        <v>187.19</v>
      </c>
      <c r="O12" s="11"/>
      <c r="P12" s="19">
        <f>IF(Table1[[#This Row],[TCM Revenue per Visit (Custom)]]&gt;0,(Table1[[#This Row],[TCM Revenue per Visit (Custom)]]*Table1[[#This Row],[Total Transitional Care Management (TCM) Visits]]),Table1[[#This Row],[Total Transitional Care Management (TCM) Visits]]*Table1[[#This Row],[TCM Revenue per Visit (Standard)]])</f>
        <v>0</v>
      </c>
      <c r="Q12" s="19">
        <f>Table1[[#This Row],[Total TCM Revenue ]]+Table1[[#This Row],[Total CCM Revenue]]+Table1[[#This Row],[Other Revenue (total annual)]]+Table1[[#This Row],[Pay-For-Performance / Quality Programs (total annual)]]+Table1[[#This Row],[Care Management Revenue           (total annual)]]+Table1[[#This Row],[Projected Incremental Revenue ]]</f>
        <v>0</v>
      </c>
    </row>
    <row r="13" spans="1:17" s="1" customFormat="1" ht="27" customHeight="1">
      <c r="B13" s="4" t="s">
        <v>8</v>
      </c>
      <c r="C13" s="4" t="s">
        <v>45</v>
      </c>
      <c r="D13" s="11"/>
      <c r="E13" s="19"/>
      <c r="F13" s="11"/>
      <c r="G13" s="11"/>
      <c r="H13" s="11"/>
      <c r="I13" s="11">
        <f>$B$4*0.2064</f>
        <v>0</v>
      </c>
      <c r="J13" s="29">
        <v>77.94</v>
      </c>
      <c r="K13" s="29"/>
      <c r="L13" s="29">
        <f>IF(Table1[[#This Row],[CCM Revenue per Visit (Custom)]]&gt;0,(Table1[[#This Row],[CCM Revenue per Visit (Custom)]]*Table1[[#This Row],[Total Chronic Care Management (CCM) Visits]]),(Table1[[#This Row],[Total Chronic Care Management (CCM) Visits]]*Table1[[#This Row],[CCM Revenue per Visit (Standard)]]))</f>
        <v>0</v>
      </c>
      <c r="M13" s="11">
        <f t="shared" si="1"/>
        <v>0</v>
      </c>
      <c r="N13" s="19">
        <v>187.19</v>
      </c>
      <c r="O13" s="11"/>
      <c r="P13" s="19">
        <f>IF(Table1[[#This Row],[TCM Revenue per Visit (Custom)]]&gt;0,(Table1[[#This Row],[TCM Revenue per Visit (Custom)]]*Table1[[#This Row],[Total Transitional Care Management (TCM) Visits]]),Table1[[#This Row],[Total Transitional Care Management (TCM) Visits]]*Table1[[#This Row],[TCM Revenue per Visit (Standard)]])</f>
        <v>0</v>
      </c>
      <c r="Q13" s="19">
        <f>Table1[[#This Row],[Total TCM Revenue ]]+Table1[[#This Row],[Total CCM Revenue]]+Table1[[#This Row],[Other Revenue (total annual)]]+Table1[[#This Row],[Pay-For-Performance / Quality Programs (total annual)]]+Table1[[#This Row],[Care Management Revenue           (total annual)]]+Table1[[#This Row],[Projected Incremental Revenue ]]</f>
        <v>0</v>
      </c>
    </row>
    <row r="14" spans="1:17" s="1" customFormat="1" ht="27" customHeight="1">
      <c r="B14" s="4" t="s">
        <v>9</v>
      </c>
      <c r="C14" s="4" t="s">
        <v>46</v>
      </c>
      <c r="D14" s="11"/>
      <c r="E14" s="19"/>
      <c r="F14" s="11"/>
      <c r="G14" s="11"/>
      <c r="H14" s="11"/>
      <c r="I14" s="11">
        <f t="shared" si="0"/>
        <v>0</v>
      </c>
      <c r="J14" s="29">
        <v>77.94</v>
      </c>
      <c r="K14" s="29"/>
      <c r="L14" s="29">
        <f>IF(Table1[[#This Row],[CCM Revenue per Visit (Custom)]]&gt;0,(Table1[[#This Row],[CCM Revenue per Visit (Custom)]]*Table1[[#This Row],[Total Chronic Care Management (CCM) Visits]]),(Table1[[#This Row],[Total Chronic Care Management (CCM) Visits]]*Table1[[#This Row],[CCM Revenue per Visit (Standard)]]))</f>
        <v>0</v>
      </c>
      <c r="M14" s="11">
        <f t="shared" si="1"/>
        <v>0</v>
      </c>
      <c r="N14" s="19">
        <v>187.19</v>
      </c>
      <c r="O14" s="11"/>
      <c r="P14" s="19">
        <f>IF(Table1[[#This Row],[TCM Revenue per Visit (Custom)]]&gt;0,(Table1[[#This Row],[TCM Revenue per Visit (Custom)]]*Table1[[#This Row],[Total Transitional Care Management (TCM) Visits]]),Table1[[#This Row],[Total Transitional Care Management (TCM) Visits]]*Table1[[#This Row],[TCM Revenue per Visit (Standard)]])</f>
        <v>0</v>
      </c>
      <c r="Q14" s="19">
        <f>Table1[[#This Row],[Total TCM Revenue ]]+Table1[[#This Row],[Total CCM Revenue]]+Table1[[#This Row],[Other Revenue (total annual)]]+Table1[[#This Row],[Pay-For-Performance / Quality Programs (total annual)]]+Table1[[#This Row],[Care Management Revenue           (total annual)]]+Table1[[#This Row],[Projected Incremental Revenue ]]</f>
        <v>0</v>
      </c>
    </row>
    <row r="15" spans="1:17" s="1" customFormat="1" ht="27" customHeight="1">
      <c r="B15" s="4" t="s">
        <v>9</v>
      </c>
      <c r="C15" s="4" t="s">
        <v>47</v>
      </c>
      <c r="D15" s="11"/>
      <c r="E15" s="19"/>
      <c r="F15" s="11"/>
      <c r="G15" s="11"/>
      <c r="H15" s="11"/>
      <c r="I15" s="11">
        <f t="shared" si="0"/>
        <v>0</v>
      </c>
      <c r="J15" s="29">
        <v>77.94</v>
      </c>
      <c r="K15" s="29"/>
      <c r="L15" s="29">
        <f>IF(Table1[[#This Row],[CCM Revenue per Visit (Custom)]]&gt;0,(Table1[[#This Row],[CCM Revenue per Visit (Custom)]]*Table1[[#This Row],[Total Chronic Care Management (CCM) Visits]]),(Table1[[#This Row],[Total Chronic Care Management (CCM) Visits]]*Table1[[#This Row],[CCM Revenue per Visit (Standard)]]))</f>
        <v>0</v>
      </c>
      <c r="M15" s="11">
        <f t="shared" si="1"/>
        <v>0</v>
      </c>
      <c r="N15" s="19">
        <v>187.19</v>
      </c>
      <c r="O15" s="11"/>
      <c r="P15" s="19">
        <f>IF(Table1[[#This Row],[TCM Revenue per Visit (Custom)]]&gt;0,(Table1[[#This Row],[TCM Revenue per Visit (Custom)]]*Table1[[#This Row],[Total Transitional Care Management (TCM) Visits]]),Table1[[#This Row],[Total Transitional Care Management (TCM) Visits]]*Table1[[#This Row],[TCM Revenue per Visit (Standard)]])</f>
        <v>0</v>
      </c>
      <c r="Q15" s="19">
        <f>Table1[[#This Row],[Total TCM Revenue ]]+Table1[[#This Row],[Total CCM Revenue]]+Table1[[#This Row],[Other Revenue (total annual)]]+Table1[[#This Row],[Pay-For-Performance / Quality Programs (total annual)]]+Table1[[#This Row],[Care Management Revenue           (total annual)]]+Table1[[#This Row],[Projected Incremental Revenue ]]</f>
        <v>0</v>
      </c>
    </row>
    <row r="16" spans="1:17" s="1" customFormat="1" ht="27" customHeight="1">
      <c r="B16" s="4" t="s">
        <v>9</v>
      </c>
      <c r="C16" s="4" t="s">
        <v>48</v>
      </c>
      <c r="D16" s="11"/>
      <c r="E16" s="19"/>
      <c r="F16" s="11"/>
      <c r="G16" s="11"/>
      <c r="H16" s="11"/>
      <c r="I16" s="11">
        <f t="shared" si="0"/>
        <v>0</v>
      </c>
      <c r="J16" s="29">
        <v>77.94</v>
      </c>
      <c r="K16" s="29"/>
      <c r="L16" s="29">
        <f>IF(Table1[[#This Row],[CCM Revenue per Visit (Custom)]]&gt;0,(Table1[[#This Row],[CCM Revenue per Visit (Custom)]]*Table1[[#This Row],[Total Chronic Care Management (CCM) Visits]]),(Table1[[#This Row],[Total Chronic Care Management (CCM) Visits]]*Table1[[#This Row],[CCM Revenue per Visit (Standard)]]))</f>
        <v>0</v>
      </c>
      <c r="M16" s="11">
        <f>$B$4*0.11</f>
        <v>0</v>
      </c>
      <c r="N16" s="19">
        <v>187.19</v>
      </c>
      <c r="O16" s="11"/>
      <c r="P16" s="19">
        <f>IF(Table1[[#This Row],[TCM Revenue per Visit (Custom)]]&gt;0,(Table1[[#This Row],[TCM Revenue per Visit (Custom)]]*Table1[[#This Row],[Total Transitional Care Management (TCM) Visits]]),Table1[[#This Row],[Total Transitional Care Management (TCM) Visits]]*Table1[[#This Row],[TCM Revenue per Visit (Standard)]])</f>
        <v>0</v>
      </c>
      <c r="Q16" s="19">
        <f>Table1[[#This Row],[Total TCM Revenue ]]+Table1[[#This Row],[Total CCM Revenue]]+Table1[[#This Row],[Other Revenue (total annual)]]+Table1[[#This Row],[Pay-For-Performance / Quality Programs (total annual)]]+Table1[[#This Row],[Care Management Revenue           (total annual)]]+Table1[[#This Row],[Projected Incremental Revenue ]]</f>
        <v>0</v>
      </c>
    </row>
    <row r="17" spans="2:17" s="1" customFormat="1" ht="27" customHeight="1">
      <c r="B17" s="20" t="s">
        <v>10</v>
      </c>
      <c r="C17" s="20"/>
      <c r="D17" s="21">
        <f>SUM(D8:D16)</f>
        <v>0</v>
      </c>
      <c r="E17" s="22">
        <f>SUM(E8:E16)</f>
        <v>0</v>
      </c>
      <c r="F17" s="22">
        <f>SUMPRODUCT(D8:D16,F8:F16)</f>
        <v>0</v>
      </c>
      <c r="G17" s="22">
        <f>SUMPRODUCT(D8:D16,G8:G16)</f>
        <v>0</v>
      </c>
      <c r="H17" s="22">
        <f>SUMPRODUCT(D8:D16,H8:H16)</f>
        <v>0</v>
      </c>
      <c r="I17" s="21">
        <f>SUM(I8:I16)</f>
        <v>0</v>
      </c>
      <c r="J17" s="22"/>
      <c r="K17" s="22"/>
      <c r="L17" s="22">
        <f>SUM(L8:L16)</f>
        <v>0</v>
      </c>
      <c r="M17" s="21">
        <f>SUM(M8:M16)</f>
        <v>0</v>
      </c>
      <c r="N17" s="22"/>
      <c r="O17" s="22"/>
      <c r="P17" s="19">
        <f>SUM(P8:P16)</f>
        <v>0</v>
      </c>
      <c r="Q17" s="22">
        <f>SUM(Q8:Q16)</f>
        <v>0</v>
      </c>
    </row>
    <row r="19" spans="2:17">
      <c r="G19" s="3"/>
    </row>
    <row r="20" spans="2:17">
      <c r="G20" s="3"/>
    </row>
  </sheetData>
  <mergeCells count="2">
    <mergeCell ref="F6:H6"/>
    <mergeCell ref="I6:P6"/>
  </mergeCells>
  <phoneticPr fontId="5" type="noConversion"/>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787C7-CA73-4259-8EBF-72405457BC28}">
  <dimension ref="A1:Q27"/>
  <sheetViews>
    <sheetView showGridLines="0" topLeftCell="B8" zoomScale="65" zoomScaleNormal="85" workbookViewId="0">
      <selection activeCell="C18" sqref="C18"/>
    </sheetView>
  </sheetViews>
  <sheetFormatPr defaultRowHeight="14.4"/>
  <cols>
    <col min="2" max="2" width="38" bestFit="1" customWidth="1"/>
    <col min="3" max="3" width="49" bestFit="1" customWidth="1"/>
    <col min="4" max="4" width="14.77734375" customWidth="1"/>
    <col min="5" max="5" width="18.21875" customWidth="1"/>
    <col min="6" max="9" width="12.44140625" customWidth="1"/>
    <col min="10" max="10" width="12.77734375" customWidth="1"/>
    <col min="11" max="14" width="12.44140625" customWidth="1"/>
    <col min="15" max="16" width="14.44140625" customWidth="1"/>
    <col min="17" max="17" width="39" bestFit="1" customWidth="1"/>
  </cols>
  <sheetData>
    <row r="1" spans="1:17" ht="17.399999999999999">
      <c r="A1" s="9" t="s">
        <v>40</v>
      </c>
    </row>
    <row r="2" spans="1:17">
      <c r="A2" s="10" t="s">
        <v>37</v>
      </c>
    </row>
    <row r="5" spans="1:17">
      <c r="B5" s="5"/>
      <c r="C5" t="s">
        <v>14</v>
      </c>
    </row>
    <row r="6" spans="1:17">
      <c r="B6" s="5"/>
      <c r="C6" t="s">
        <v>30</v>
      </c>
    </row>
    <row r="7" spans="1:17">
      <c r="H7" s="65" t="s">
        <v>36</v>
      </c>
      <c r="I7" s="65"/>
      <c r="J7" s="65"/>
      <c r="K7" s="65"/>
      <c r="L7" s="65"/>
      <c r="M7" s="65"/>
      <c r="N7" s="65"/>
      <c r="O7" s="65"/>
      <c r="P7" s="65"/>
    </row>
    <row r="8" spans="1:17" ht="55.2">
      <c r="B8" s="56" t="s">
        <v>11</v>
      </c>
      <c r="C8" s="56" t="s">
        <v>12</v>
      </c>
      <c r="D8" s="57" t="s">
        <v>39</v>
      </c>
      <c r="E8" s="57" t="s">
        <v>85</v>
      </c>
      <c r="F8" s="57" t="s">
        <v>53</v>
      </c>
      <c r="G8" s="57" t="s">
        <v>15</v>
      </c>
      <c r="H8" s="55" t="s">
        <v>6</v>
      </c>
      <c r="I8" s="55" t="s">
        <v>7</v>
      </c>
      <c r="J8" s="55" t="s">
        <v>42</v>
      </c>
      <c r="K8" s="55" t="s">
        <v>64</v>
      </c>
      <c r="L8" s="55" t="s">
        <v>66</v>
      </c>
      <c r="M8" s="55" t="s">
        <v>65</v>
      </c>
      <c r="N8" s="55" t="s">
        <v>67</v>
      </c>
      <c r="O8" s="55" t="s">
        <v>47</v>
      </c>
      <c r="P8" s="55" t="s">
        <v>48</v>
      </c>
      <c r="Q8" s="58" t="s">
        <v>16</v>
      </c>
    </row>
    <row r="9" spans="1:17" ht="34.5" customHeight="1">
      <c r="B9" s="7" t="s">
        <v>13</v>
      </c>
      <c r="C9" s="12" t="s">
        <v>1</v>
      </c>
      <c r="D9" s="13">
        <f>B5/7500</f>
        <v>0</v>
      </c>
      <c r="E9" s="24">
        <v>62168</v>
      </c>
      <c r="F9" s="26"/>
      <c r="G9" s="14">
        <f>IF(Table2[[#This Row],[Actual Annual Salary + Benefits]]&gt;0,(Table2[[#This Row],[Actual Annual Salary + Benefits]]*Table2[[#This Row],[FTE(s) Required]]),(Table2[[#This Row],[National Median Annual Salary + Benefits]]*Table2[[#This Row],[FTE(s) Required]]))</f>
        <v>0</v>
      </c>
      <c r="H9" s="15"/>
      <c r="I9" s="15"/>
      <c r="J9" s="15"/>
      <c r="K9" s="15"/>
      <c r="L9" s="15"/>
      <c r="M9" s="15"/>
      <c r="N9" s="15"/>
      <c r="O9" s="15"/>
      <c r="P9" s="15"/>
      <c r="Q9" s="27" t="s">
        <v>34</v>
      </c>
    </row>
    <row r="10" spans="1:17" ht="34.5" customHeight="1">
      <c r="B10" s="7" t="s">
        <v>13</v>
      </c>
      <c r="C10" s="12" t="s">
        <v>0</v>
      </c>
      <c r="D10" s="13">
        <f>$B$5/5000</f>
        <v>0</v>
      </c>
      <c r="E10" s="25">
        <v>77494</v>
      </c>
      <c r="F10" s="14"/>
      <c r="G10" s="14">
        <f>IF(Table2[[#This Row],[Actual Annual Salary + Benefits]]&gt;0,(Table2[[#This Row],[Actual Annual Salary + Benefits]]*Table2[[#This Row],[FTE(s) Required]]),(Table2[[#This Row],[National Median Annual Salary + Benefits]]*Table2[[#This Row],[FTE(s) Required]]))</f>
        <v>0</v>
      </c>
      <c r="H10" s="15"/>
      <c r="I10" s="15"/>
      <c r="J10" s="15"/>
      <c r="K10" s="15"/>
      <c r="L10" s="15"/>
      <c r="M10" s="15"/>
      <c r="N10" s="15"/>
      <c r="O10" s="15"/>
      <c r="P10" s="15"/>
      <c r="Q10" s="27" t="s">
        <v>32</v>
      </c>
    </row>
    <row r="11" spans="1:17" ht="34.5" customHeight="1">
      <c r="B11" s="7" t="s">
        <v>13</v>
      </c>
      <c r="C11" s="12" t="s">
        <v>17</v>
      </c>
      <c r="D11" s="13">
        <f>$B$5/5000</f>
        <v>0</v>
      </c>
      <c r="E11" s="25">
        <v>77494</v>
      </c>
      <c r="F11" s="14"/>
      <c r="G11" s="14">
        <f>IF(Table2[[#This Row],[Actual Annual Salary + Benefits]]&gt;0,(Table2[[#This Row],[Actual Annual Salary + Benefits]]*Table2[[#This Row],[FTE(s) Required]]),(Table2[[#This Row],[National Median Annual Salary + Benefits]]*Table2[[#This Row],[FTE(s) Required]]))</f>
        <v>0</v>
      </c>
      <c r="H11" s="15"/>
      <c r="I11" s="15"/>
      <c r="J11" s="15"/>
      <c r="K11" s="15"/>
      <c r="L11" s="15"/>
      <c r="M11" s="15"/>
      <c r="N11" s="15"/>
      <c r="O11" s="15"/>
      <c r="P11" s="15"/>
      <c r="Q11" s="27" t="s">
        <v>32</v>
      </c>
    </row>
    <row r="12" spans="1:17" ht="34.5" customHeight="1">
      <c r="B12" s="7" t="s">
        <v>13</v>
      </c>
      <c r="C12" s="12" t="s">
        <v>25</v>
      </c>
      <c r="D12" s="16"/>
      <c r="E12" s="16"/>
      <c r="F12" s="16"/>
      <c r="G12" s="8"/>
      <c r="H12" s="15"/>
      <c r="I12" s="15"/>
      <c r="J12" s="15"/>
      <c r="K12" s="15"/>
      <c r="L12" s="15"/>
      <c r="M12" s="15"/>
      <c r="N12" s="15"/>
      <c r="O12" s="15"/>
      <c r="P12" s="15"/>
      <c r="Q12" s="27"/>
    </row>
    <row r="13" spans="1:17" ht="34.5" customHeight="1">
      <c r="B13" s="7" t="s">
        <v>13</v>
      </c>
      <c r="C13" s="12" t="s">
        <v>2</v>
      </c>
      <c r="D13" s="13">
        <f>$B$5/5000</f>
        <v>0</v>
      </c>
      <c r="E13" s="25">
        <v>61128</v>
      </c>
      <c r="F13" s="14"/>
      <c r="G13" s="14">
        <f>IF(Table2[[#This Row],[Actual Annual Salary + Benefits]]&gt;0,(Table2[[#This Row],[Actual Annual Salary + Benefits]]*Table2[[#This Row],[FTE(s) Required]]),(Table2[[#This Row],[National Median Annual Salary + Benefits]]*Table2[[#This Row],[FTE(s) Required]]))</f>
        <v>0</v>
      </c>
      <c r="H13" s="15"/>
      <c r="I13" s="15"/>
      <c r="J13" s="15"/>
      <c r="K13" s="15"/>
      <c r="L13" s="15"/>
      <c r="M13" s="15"/>
      <c r="N13" s="15"/>
      <c r="O13" s="15"/>
      <c r="P13" s="15"/>
      <c r="Q13" s="27" t="s">
        <v>32</v>
      </c>
    </row>
    <row r="14" spans="1:17" ht="34.5" customHeight="1">
      <c r="B14" s="7" t="s">
        <v>13</v>
      </c>
      <c r="C14" s="12" t="s">
        <v>26</v>
      </c>
      <c r="D14" s="13">
        <f>$B$6/10</f>
        <v>0</v>
      </c>
      <c r="E14" s="25">
        <v>69350</v>
      </c>
      <c r="F14" s="14"/>
      <c r="G14" s="14">
        <f>IF(Table2[[#This Row],[Actual Annual Salary + Benefits]]&gt;0,(Table2[[#This Row],[Actual Annual Salary + Benefits]]*Table2[[#This Row],[FTE(s) Required]]),(Table2[[#This Row],[National Median Annual Salary + Benefits]]*Table2[[#This Row],[FTE(s) Required]]))</f>
        <v>0</v>
      </c>
      <c r="H14" s="15"/>
      <c r="I14" s="15"/>
      <c r="J14" s="15"/>
      <c r="K14" s="15"/>
      <c r="L14" s="15"/>
      <c r="M14" s="15"/>
      <c r="N14" s="15"/>
      <c r="O14" s="15"/>
      <c r="P14" s="15"/>
      <c r="Q14" s="27" t="s">
        <v>31</v>
      </c>
    </row>
    <row r="15" spans="1:17" ht="34.5" customHeight="1">
      <c r="B15" s="7" t="s">
        <v>13</v>
      </c>
      <c r="C15" s="12" t="s">
        <v>27</v>
      </c>
      <c r="D15" s="13">
        <f>$B$5/5000</f>
        <v>0</v>
      </c>
      <c r="E15" s="25">
        <v>37732</v>
      </c>
      <c r="F15" s="14"/>
      <c r="G15" s="14">
        <f>IF(Table2[[#This Row],[Actual Annual Salary + Benefits]]&gt;0,(Table2[[#This Row],[Actual Annual Salary + Benefits]]*Table2[[#This Row],[FTE(s) Required]]),(Table2[[#This Row],[National Median Annual Salary + Benefits]]*Table2[[#This Row],[FTE(s) Required]]))</f>
        <v>0</v>
      </c>
      <c r="H15" s="15"/>
      <c r="I15" s="15"/>
      <c r="J15" s="15"/>
      <c r="K15" s="15"/>
      <c r="L15" s="15"/>
      <c r="M15" s="15"/>
      <c r="N15" s="15"/>
      <c r="O15" s="15"/>
      <c r="P15" s="15"/>
      <c r="Q15" s="27" t="s">
        <v>32</v>
      </c>
    </row>
    <row r="16" spans="1:17" ht="34.5" customHeight="1">
      <c r="B16" s="7" t="s">
        <v>13</v>
      </c>
      <c r="C16" s="12" t="s">
        <v>28</v>
      </c>
      <c r="D16" s="13">
        <f>$B$6/20</f>
        <v>0</v>
      </c>
      <c r="E16" s="25">
        <v>125370</v>
      </c>
      <c r="F16" s="14"/>
      <c r="G16" s="14">
        <f>IF(Table2[[#This Row],[Actual Annual Salary + Benefits]]&gt;0,(Table2[[#This Row],[Actual Annual Salary + Benefits]]*Table2[[#This Row],[FTE(s) Required]]),(Table2[[#This Row],[National Median Annual Salary + Benefits]]*Table2[[#This Row],[FTE(s) Required]]))</f>
        <v>0</v>
      </c>
      <c r="H16" s="15"/>
      <c r="I16" s="15"/>
      <c r="J16" s="15"/>
      <c r="K16" s="15"/>
      <c r="L16" s="15"/>
      <c r="M16" s="15"/>
      <c r="N16" s="15"/>
      <c r="O16" s="15"/>
      <c r="P16" s="15"/>
      <c r="Q16" s="27" t="s">
        <v>33</v>
      </c>
    </row>
    <row r="17" spans="2:17" ht="34.5" customHeight="1">
      <c r="B17" s="7" t="s">
        <v>13</v>
      </c>
      <c r="C17" s="12" t="s">
        <v>98</v>
      </c>
      <c r="D17" s="13">
        <f t="shared" ref="D17:D18" si="0">$B$5/5000</f>
        <v>0</v>
      </c>
      <c r="E17" s="25">
        <v>36504</v>
      </c>
      <c r="F17" s="14"/>
      <c r="G17" s="14">
        <f>IF(Table2[[#This Row],[Actual Annual Salary + Benefits]]&gt;0,(Table2[[#This Row],[Actual Annual Salary + Benefits]]*Table2[[#This Row],[FTE(s) Required]]),(Table2[[#This Row],[National Median Annual Salary + Benefits]]*Table2[[#This Row],[FTE(s) Required]]))</f>
        <v>0</v>
      </c>
      <c r="H17" s="15"/>
      <c r="I17" s="15"/>
      <c r="J17" s="15"/>
      <c r="K17" s="15"/>
      <c r="L17" s="15"/>
      <c r="M17" s="15"/>
      <c r="N17" s="15"/>
      <c r="O17" s="15"/>
      <c r="P17" s="15"/>
      <c r="Q17" s="27" t="s">
        <v>32</v>
      </c>
    </row>
    <row r="18" spans="2:17" ht="34.5" customHeight="1">
      <c r="B18" s="7" t="s">
        <v>13</v>
      </c>
      <c r="C18" s="12" t="s">
        <v>29</v>
      </c>
      <c r="D18" s="13">
        <f t="shared" si="0"/>
        <v>0</v>
      </c>
      <c r="E18" s="25">
        <v>69036</v>
      </c>
      <c r="F18" s="14"/>
      <c r="G18" s="14">
        <f>IF(Table2[[#This Row],[Actual Annual Salary + Benefits]]&gt;0,(Table2[[#This Row],[Actual Annual Salary + Benefits]]*Table2[[#This Row],[FTE(s) Required]]),(Table2[[#This Row],[National Median Annual Salary + Benefits]]*Table2[[#This Row],[FTE(s) Required]]))</f>
        <v>0</v>
      </c>
      <c r="H18" s="15"/>
      <c r="I18" s="15"/>
      <c r="J18" s="15"/>
      <c r="K18" s="15"/>
      <c r="L18" s="15"/>
      <c r="M18" s="15"/>
      <c r="N18" s="15"/>
      <c r="O18" s="15"/>
      <c r="P18" s="15"/>
      <c r="Q18" s="27" t="s">
        <v>32</v>
      </c>
    </row>
    <row r="19" spans="2:17" ht="34.5" customHeight="1">
      <c r="B19" s="7" t="s">
        <v>18</v>
      </c>
      <c r="C19" s="12" t="s">
        <v>19</v>
      </c>
      <c r="D19" s="16"/>
      <c r="E19" s="16"/>
      <c r="F19" s="16"/>
      <c r="G19" s="8"/>
      <c r="H19" s="15"/>
      <c r="I19" s="15"/>
      <c r="J19" s="15"/>
      <c r="K19" s="15"/>
      <c r="L19" s="15"/>
      <c r="M19" s="15"/>
      <c r="N19" s="15"/>
      <c r="O19" s="15"/>
      <c r="P19" s="15"/>
      <c r="Q19" s="27"/>
    </row>
    <row r="20" spans="2:17" ht="34.5" customHeight="1">
      <c r="B20" s="7" t="s">
        <v>18</v>
      </c>
      <c r="C20" s="12" t="s">
        <v>20</v>
      </c>
      <c r="D20" s="16"/>
      <c r="E20" s="16"/>
      <c r="F20" s="16"/>
      <c r="G20" s="8"/>
      <c r="H20" s="15"/>
      <c r="I20" s="15"/>
      <c r="J20" s="15"/>
      <c r="K20" s="15"/>
      <c r="L20" s="15"/>
      <c r="M20" s="15"/>
      <c r="N20" s="15"/>
      <c r="O20" s="15"/>
      <c r="P20" s="15"/>
      <c r="Q20" s="27"/>
    </row>
    <row r="21" spans="2:17" ht="34.5" customHeight="1">
      <c r="B21" s="7" t="s">
        <v>18</v>
      </c>
      <c r="C21" s="12" t="s">
        <v>21</v>
      </c>
      <c r="D21" s="16"/>
      <c r="E21" s="16"/>
      <c r="F21" s="16"/>
      <c r="G21" s="8"/>
      <c r="H21" s="15"/>
      <c r="I21" s="15"/>
      <c r="J21" s="15"/>
      <c r="K21" s="15"/>
      <c r="L21" s="15"/>
      <c r="M21" s="15"/>
      <c r="N21" s="15"/>
      <c r="O21" s="15"/>
      <c r="P21" s="15"/>
      <c r="Q21" s="27"/>
    </row>
    <row r="22" spans="2:17" ht="34.5" customHeight="1">
      <c r="B22" s="7" t="s">
        <v>18</v>
      </c>
      <c r="C22" s="12" t="s">
        <v>22</v>
      </c>
      <c r="D22" s="16"/>
      <c r="E22" s="16"/>
      <c r="F22" s="16"/>
      <c r="G22" s="8"/>
      <c r="H22" s="15"/>
      <c r="I22" s="15"/>
      <c r="J22" s="15"/>
      <c r="K22" s="15"/>
      <c r="L22" s="15"/>
      <c r="M22" s="15"/>
      <c r="N22" s="15"/>
      <c r="O22" s="15"/>
      <c r="P22" s="15"/>
      <c r="Q22" s="27"/>
    </row>
    <row r="23" spans="2:17" ht="34.5" customHeight="1">
      <c r="B23" s="7" t="s">
        <v>18</v>
      </c>
      <c r="C23" s="12" t="s">
        <v>23</v>
      </c>
      <c r="D23" s="16"/>
      <c r="E23" s="16"/>
      <c r="F23" s="16"/>
      <c r="G23" s="8"/>
      <c r="H23" s="15"/>
      <c r="I23" s="15"/>
      <c r="J23" s="15"/>
      <c r="K23" s="15"/>
      <c r="L23" s="15"/>
      <c r="M23" s="15"/>
      <c r="N23" s="15"/>
      <c r="O23" s="15"/>
      <c r="P23" s="15"/>
      <c r="Q23" s="27"/>
    </row>
    <row r="24" spans="2:17" ht="34.5" customHeight="1">
      <c r="B24" s="7" t="s">
        <v>18</v>
      </c>
      <c r="C24" s="12" t="s">
        <v>24</v>
      </c>
      <c r="D24" s="16"/>
      <c r="E24" s="16"/>
      <c r="F24" s="16"/>
      <c r="G24" s="8"/>
      <c r="H24" s="15"/>
      <c r="I24" s="15"/>
      <c r="J24" s="15"/>
      <c r="K24" s="15"/>
      <c r="L24" s="15"/>
      <c r="M24" s="15"/>
      <c r="N24" s="15"/>
      <c r="O24" s="15"/>
      <c r="P24" s="15"/>
      <c r="Q24" s="27"/>
    </row>
    <row r="25" spans="2:17" ht="34.5" customHeight="1">
      <c r="B25" s="7" t="s">
        <v>51</v>
      </c>
      <c r="C25" s="12" t="s">
        <v>52</v>
      </c>
      <c r="D25" s="16"/>
      <c r="E25" s="16"/>
      <c r="F25" s="16"/>
      <c r="G25" s="8"/>
      <c r="H25" s="15"/>
      <c r="I25" s="15"/>
      <c r="J25" s="15"/>
      <c r="K25" s="15"/>
      <c r="L25" s="15"/>
      <c r="M25" s="15"/>
      <c r="N25" s="15"/>
      <c r="O25" s="15"/>
      <c r="P25" s="15"/>
      <c r="Q25" s="27"/>
    </row>
    <row r="26" spans="2:17" ht="34.5" customHeight="1">
      <c r="B26" s="12" t="s">
        <v>35</v>
      </c>
      <c r="C26" s="12"/>
      <c r="D26" s="17"/>
      <c r="E26" s="17"/>
      <c r="F26" s="17"/>
      <c r="G26" s="18">
        <f>SUM(Table2[Total Cost])</f>
        <v>0</v>
      </c>
      <c r="H26" s="18">
        <f>SUMPRODUCT(Table2[Total Cost],Table2[Medicare Shared Savings Program])</f>
        <v>0</v>
      </c>
      <c r="I26" s="18">
        <f>SUMPRODUCT(Table2[Total Cost],Table2[Medicare ACO Reach])</f>
        <v>0</v>
      </c>
      <c r="J26" s="18"/>
      <c r="K26" s="18">
        <f>SUMPRODUCT(Table2[Total Cost],Table2[Commercial Value-Based Contract '#1])</f>
        <v>0</v>
      </c>
      <c r="L26" s="18"/>
      <c r="M26" s="18"/>
      <c r="N26" s="18"/>
      <c r="O26" s="18">
        <f>SUMPRODUCT(Table2[Total Cost],Table2[Medicare Advantage Contract '#2])</f>
        <v>0</v>
      </c>
      <c r="P26" s="18"/>
      <c r="Q26" s="27"/>
    </row>
    <row r="27" spans="2:17">
      <c r="B27" s="1"/>
      <c r="C27" s="1"/>
      <c r="D27" s="1"/>
      <c r="E27" s="1"/>
      <c r="F27" s="1"/>
      <c r="G27" s="1"/>
      <c r="H27" s="1"/>
      <c r="I27" s="1"/>
      <c r="J27" s="1"/>
      <c r="K27" s="1"/>
      <c r="L27" s="1"/>
      <c r="M27" s="1"/>
      <c r="N27" s="1"/>
      <c r="O27" s="1"/>
      <c r="P27" s="1"/>
    </row>
  </sheetData>
  <sortState xmlns:xlrd2="http://schemas.microsoft.com/office/spreadsheetml/2017/richdata2" ref="B9:Q24">
    <sortCondition ref="B9:B24"/>
  </sortState>
  <mergeCells count="1">
    <mergeCell ref="H7:P7"/>
  </mergeCells>
  <phoneticPr fontId="5" type="noConversion"/>
  <pageMargins left="0.7" right="0.7" top="0.75" bottom="0.75" header="0.3" footer="0.3"/>
  <pageSetup orientation="portrait" horizontalDpi="1200" verticalDpi="1200" r:id="rId1"/>
  <ignoredErrors>
    <ignoredError sqref="D14 D16" 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CFE8-8B02-439D-9334-AF1388B147EA}">
  <dimension ref="A1:Q25"/>
  <sheetViews>
    <sheetView showGridLines="0" zoomScale="115" zoomScaleNormal="115" workbookViewId="0">
      <selection activeCell="E15" sqref="E15"/>
    </sheetView>
  </sheetViews>
  <sheetFormatPr defaultRowHeight="14.4"/>
  <cols>
    <col min="2" max="2" width="34.44140625" bestFit="1" customWidth="1"/>
    <col min="3" max="3" width="27.5546875" style="17" bestFit="1" customWidth="1"/>
    <col min="4" max="4" width="12.21875" style="17" customWidth="1"/>
    <col min="5" max="5" width="16" style="17" customWidth="1"/>
    <col min="6" max="6" width="15.44140625" style="17" customWidth="1"/>
    <col min="7" max="7" width="18.21875" style="17" customWidth="1"/>
  </cols>
  <sheetData>
    <row r="1" spans="1:17" ht="17.399999999999999">
      <c r="A1" s="9" t="s">
        <v>41</v>
      </c>
    </row>
    <row r="2" spans="1:17">
      <c r="A2" s="10" t="s">
        <v>37</v>
      </c>
    </row>
    <row r="3" spans="1:17">
      <c r="A3" s="10"/>
    </row>
    <row r="4" spans="1:17" ht="14.55" customHeight="1">
      <c r="C4"/>
      <c r="D4" s="2"/>
      <c r="E4" s="37"/>
      <c r="F4" s="2"/>
      <c r="G4"/>
    </row>
    <row r="5" spans="1:17" ht="26.4">
      <c r="B5" s="59" t="s">
        <v>3</v>
      </c>
      <c r="C5" s="59" t="s">
        <v>49</v>
      </c>
      <c r="D5" s="60" t="s">
        <v>4</v>
      </c>
      <c r="E5" s="60" t="s">
        <v>5</v>
      </c>
      <c r="F5" s="60" t="s">
        <v>74</v>
      </c>
      <c r="G5" s="61" t="s">
        <v>75</v>
      </c>
    </row>
    <row r="6" spans="1:17">
      <c r="B6" s="38" t="s">
        <v>6</v>
      </c>
      <c r="C6" s="39"/>
      <c r="D6" s="40">
        <f>'1. Projected Revenues'!D8</f>
        <v>0</v>
      </c>
      <c r="E6" s="41">
        <f>'1. Projected Revenues'!Q8</f>
        <v>0</v>
      </c>
      <c r="F6" s="48">
        <f>Table2[[#Totals],[Medicare Shared Savings Program]]</f>
        <v>0</v>
      </c>
      <c r="G6" s="48">
        <f>E6-F6</f>
        <v>0</v>
      </c>
    </row>
    <row r="7" spans="1:17">
      <c r="B7" s="42" t="s">
        <v>7</v>
      </c>
      <c r="C7" s="39"/>
      <c r="D7" s="50">
        <f>'1. Projected Revenues'!D9</f>
        <v>0</v>
      </c>
      <c r="E7" s="43">
        <f>'1. Projected Revenues'!Q9</f>
        <v>0</v>
      </c>
      <c r="F7" s="44">
        <f>Table2[[#Totals],[Medicare ACO Reach]]</f>
        <v>0</v>
      </c>
      <c r="G7" s="44">
        <f t="shared" ref="G7:G15" si="0">E7-F7</f>
        <v>0</v>
      </c>
    </row>
    <row r="8" spans="1:17">
      <c r="B8" s="38" t="s">
        <v>42</v>
      </c>
      <c r="C8" s="39"/>
      <c r="D8" s="40">
        <f>'1. Projected Revenues'!D10</f>
        <v>0</v>
      </c>
      <c r="E8" s="41">
        <f>'1. Projected Revenues'!Q10</f>
        <v>0</v>
      </c>
      <c r="F8" s="48">
        <f>Table2[[#Totals],[Medicaid Value-Based Care Plans]]</f>
        <v>0</v>
      </c>
      <c r="G8" s="48">
        <f t="shared" si="0"/>
        <v>0</v>
      </c>
    </row>
    <row r="9" spans="1:17">
      <c r="B9" s="42" t="s">
        <v>8</v>
      </c>
      <c r="C9" s="42" t="s">
        <v>43</v>
      </c>
      <c r="D9" s="50">
        <f>'1. Projected Revenues'!D11</f>
        <v>0</v>
      </c>
      <c r="E9" s="43">
        <f>'1. Projected Revenues'!Q11</f>
        <v>0</v>
      </c>
      <c r="F9" s="44">
        <f>Table2[[#Totals],[Commercial Value-Based Contract '#1]]</f>
        <v>0</v>
      </c>
      <c r="G9" s="44">
        <f t="shared" si="0"/>
        <v>0</v>
      </c>
    </row>
    <row r="10" spans="1:17">
      <c r="B10" s="38" t="s">
        <v>8</v>
      </c>
      <c r="C10" s="38" t="s">
        <v>44</v>
      </c>
      <c r="D10" s="40">
        <f>'1. Projected Revenues'!D12</f>
        <v>0</v>
      </c>
      <c r="E10" s="41">
        <f>'1. Projected Revenues'!Q12</f>
        <v>0</v>
      </c>
      <c r="F10" s="48">
        <f>Table2[[#Totals],[Commercial Value-Based Contract '#2]]</f>
        <v>0</v>
      </c>
      <c r="G10" s="48">
        <f t="shared" si="0"/>
        <v>0</v>
      </c>
    </row>
    <row r="11" spans="1:17">
      <c r="B11" s="42" t="s">
        <v>8</v>
      </c>
      <c r="C11" s="42" t="s">
        <v>45</v>
      </c>
      <c r="D11" s="50">
        <f>'1. Projected Revenues'!D13</f>
        <v>0</v>
      </c>
      <c r="E11" s="43">
        <f>'1. Projected Revenues'!Q13</f>
        <v>0</v>
      </c>
      <c r="F11" s="44">
        <f>Table2[[#Totals],[Commercial Value-Based Contract '#3]]</f>
        <v>0</v>
      </c>
      <c r="G11" s="44">
        <f t="shared" si="0"/>
        <v>0</v>
      </c>
    </row>
    <row r="12" spans="1:17">
      <c r="B12" s="38" t="s">
        <v>9</v>
      </c>
      <c r="C12" s="38" t="s">
        <v>46</v>
      </c>
      <c r="D12" s="40">
        <f>'1. Projected Revenues'!D14</f>
        <v>0</v>
      </c>
      <c r="E12" s="41">
        <f>'1. Projected Revenues'!Q14</f>
        <v>0</v>
      </c>
      <c r="F12" s="48">
        <f>Table2[[#Totals],[Medicare Adavantage Contract '#1]]</f>
        <v>0</v>
      </c>
      <c r="G12" s="48">
        <f t="shared" si="0"/>
        <v>0</v>
      </c>
    </row>
    <row r="13" spans="1:17">
      <c r="B13" s="42" t="s">
        <v>9</v>
      </c>
      <c r="C13" s="42" t="s">
        <v>47</v>
      </c>
      <c r="D13" s="50">
        <f>'1. Projected Revenues'!D15</f>
        <v>0</v>
      </c>
      <c r="E13" s="43">
        <f>'1. Projected Revenues'!Q15</f>
        <v>0</v>
      </c>
      <c r="F13" s="44">
        <f>Table2[[#Totals],[Medicare Advantage Contract '#2]]</f>
        <v>0</v>
      </c>
      <c r="G13" s="44">
        <f t="shared" si="0"/>
        <v>0</v>
      </c>
    </row>
    <row r="14" spans="1:17">
      <c r="B14" s="38" t="s">
        <v>9</v>
      </c>
      <c r="C14" s="38" t="s">
        <v>48</v>
      </c>
      <c r="D14" s="40">
        <f>'1. Projected Revenues'!D16</f>
        <v>0</v>
      </c>
      <c r="E14" s="41">
        <f>'1. Projected Revenues'!Q16</f>
        <v>0</v>
      </c>
      <c r="F14" s="48">
        <f>Table2[[#Totals],[Medicare Advantage Contract '#3]]</f>
        <v>0</v>
      </c>
      <c r="G14" s="48">
        <f t="shared" si="0"/>
        <v>0</v>
      </c>
    </row>
    <row r="15" spans="1:17">
      <c r="B15" s="45" t="s">
        <v>10</v>
      </c>
      <c r="C15" s="45"/>
      <c r="D15" s="46">
        <f>SUM(D6:D14)</f>
        <v>0</v>
      </c>
      <c r="E15" s="47">
        <f>SUM(E6:E14)</f>
        <v>0</v>
      </c>
      <c r="F15" s="49">
        <f>SUM(F6:F14)</f>
        <v>0</v>
      </c>
      <c r="G15" s="49">
        <f t="shared" si="0"/>
        <v>0</v>
      </c>
    </row>
    <row r="16" spans="1:17">
      <c r="B16" s="35"/>
      <c r="D16" s="36"/>
      <c r="E16" s="36"/>
      <c r="F16" s="36"/>
      <c r="G16" s="36"/>
      <c r="H16" s="36"/>
      <c r="I16" s="36"/>
      <c r="J16" s="36"/>
      <c r="K16" s="36"/>
      <c r="L16" s="36"/>
      <c r="M16" s="36"/>
      <c r="N16" s="36"/>
      <c r="O16" s="36"/>
      <c r="P16" s="36"/>
      <c r="Q16" s="36"/>
    </row>
    <row r="17" spans="2:17">
      <c r="B17" s="35"/>
      <c r="C17" s="35"/>
      <c r="D17" s="36"/>
      <c r="E17" s="36"/>
      <c r="F17" s="36"/>
      <c r="G17" s="36"/>
      <c r="H17" s="36"/>
      <c r="I17" s="36"/>
      <c r="J17" s="36"/>
      <c r="K17" s="36"/>
      <c r="L17" s="36"/>
      <c r="M17" s="36"/>
      <c r="N17" s="36"/>
      <c r="O17" s="36"/>
      <c r="P17" s="36"/>
      <c r="Q17" s="36"/>
    </row>
    <row r="18" spans="2:17">
      <c r="B18" s="35"/>
      <c r="C18" s="35"/>
      <c r="D18" s="36"/>
      <c r="E18" s="36"/>
      <c r="F18" s="36"/>
      <c r="G18" s="36"/>
      <c r="H18" s="36"/>
      <c r="I18" s="36"/>
      <c r="J18" s="36"/>
      <c r="K18" s="36"/>
      <c r="L18" s="36"/>
      <c r="M18" s="36"/>
      <c r="N18" s="36"/>
      <c r="O18" s="36"/>
      <c r="P18" s="36"/>
      <c r="Q18" s="36"/>
    </row>
    <row r="19" spans="2:17">
      <c r="B19" s="35"/>
      <c r="C19" s="35"/>
      <c r="D19" s="36"/>
      <c r="E19" s="36"/>
      <c r="F19" s="36"/>
      <c r="G19" s="36"/>
      <c r="H19" s="36"/>
      <c r="I19" s="36"/>
      <c r="J19" s="36"/>
      <c r="K19" s="36"/>
      <c r="L19" s="36"/>
      <c r="M19" s="36"/>
      <c r="N19" s="36"/>
      <c r="O19" s="36"/>
      <c r="P19" s="36"/>
      <c r="Q19" s="36"/>
    </row>
    <row r="20" spans="2:17">
      <c r="B20" s="35"/>
      <c r="C20" s="35"/>
      <c r="D20" s="36"/>
      <c r="E20" s="36"/>
      <c r="F20" s="36"/>
      <c r="G20" s="36"/>
      <c r="H20" s="36"/>
      <c r="I20" s="36"/>
      <c r="J20" s="36"/>
      <c r="K20" s="36"/>
      <c r="L20" s="36"/>
      <c r="M20" s="36"/>
      <c r="N20" s="36"/>
      <c r="O20" s="36"/>
      <c r="P20" s="36"/>
      <c r="Q20" s="36"/>
    </row>
    <row r="21" spans="2:17">
      <c r="B21" s="35"/>
      <c r="C21" s="35"/>
      <c r="D21" s="36"/>
      <c r="E21" s="36"/>
      <c r="F21" s="36"/>
      <c r="G21" s="36"/>
      <c r="H21" s="36"/>
      <c r="I21" s="36"/>
      <c r="J21" s="36"/>
      <c r="K21" s="36"/>
      <c r="L21" s="36"/>
      <c r="M21" s="36"/>
      <c r="N21" s="36"/>
      <c r="O21" s="36"/>
      <c r="P21" s="36"/>
      <c r="Q21" s="36"/>
    </row>
    <row r="22" spans="2:17">
      <c r="B22" s="35"/>
      <c r="C22" s="35"/>
      <c r="D22" s="36"/>
      <c r="E22" s="36"/>
      <c r="F22" s="36"/>
      <c r="G22" s="36"/>
      <c r="H22" s="36"/>
      <c r="I22" s="36"/>
      <c r="J22" s="36"/>
      <c r="K22" s="36"/>
      <c r="L22" s="36"/>
      <c r="M22" s="36"/>
      <c r="N22" s="36"/>
      <c r="O22" s="36"/>
      <c r="P22" s="36"/>
      <c r="Q22" s="36"/>
    </row>
    <row r="23" spans="2:17">
      <c r="B23" s="35"/>
      <c r="C23" s="35"/>
      <c r="D23" s="36"/>
      <c r="E23" s="36"/>
      <c r="F23" s="36"/>
      <c r="G23" s="36"/>
      <c r="H23" s="36"/>
      <c r="I23" s="36"/>
      <c r="J23" s="36"/>
      <c r="K23" s="36"/>
      <c r="L23" s="36"/>
      <c r="M23" s="36"/>
      <c r="N23" s="36"/>
      <c r="O23" s="36"/>
      <c r="P23" s="36"/>
      <c r="Q23" s="36"/>
    </row>
    <row r="24" spans="2:17">
      <c r="B24" s="35"/>
      <c r="C24" s="35"/>
      <c r="D24" s="36"/>
      <c r="E24" s="36"/>
      <c r="F24" s="36"/>
      <c r="G24" s="36"/>
      <c r="H24" s="36"/>
      <c r="I24" s="36"/>
      <c r="J24" s="36"/>
      <c r="K24" s="36"/>
      <c r="L24" s="36"/>
      <c r="M24" s="36"/>
      <c r="N24" s="36"/>
      <c r="O24" s="36"/>
      <c r="P24" s="36"/>
      <c r="Q24" s="36"/>
    </row>
    <row r="25" spans="2:17">
      <c r="B25" s="31" t="s">
        <v>73</v>
      </c>
      <c r="C25" s="31"/>
      <c r="D25" s="32">
        <f>SUM(D4:D5)</f>
        <v>0</v>
      </c>
      <c r="E25" s="33" t="e">
        <f>SUM(#REF!)</f>
        <v>#REF!</v>
      </c>
      <c r="F25" s="33" t="e">
        <f>SUMPRODUCT(D4:D5,F4:F4)</f>
        <v>#VALUE!</v>
      </c>
      <c r="G25" s="33" t="e">
        <f>SUMPRODUCT(D4:D5,#REF!)</f>
        <v>#REF!</v>
      </c>
      <c r="H25" s="33" t="e">
        <f>SUMPRODUCT(D4:D5,#REF!)</f>
        <v>#REF!</v>
      </c>
      <c r="I25" s="32" t="e">
        <f>SUM(#REF!)</f>
        <v>#REF!</v>
      </c>
      <c r="J25" s="33"/>
      <c r="K25" s="33"/>
      <c r="L25" s="33" t="e">
        <f>SUM(#REF!)</f>
        <v>#REF!</v>
      </c>
      <c r="M25" s="32" t="e">
        <f>SUM(#REF!)</f>
        <v>#REF!</v>
      </c>
      <c r="N25" s="33"/>
      <c r="O25" s="33"/>
      <c r="P25" s="34" t="e">
        <f>SUM(#REF!)</f>
        <v>#REF!</v>
      </c>
      <c r="Q25" s="33">
        <f>SUM(Q4:Q5)</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CCC70-2449-4AA3-8B29-608BA83901DB}">
  <dimension ref="A1:A24"/>
  <sheetViews>
    <sheetView showGridLines="0" workbookViewId="0">
      <selection activeCell="A25" sqref="A25"/>
    </sheetView>
  </sheetViews>
  <sheetFormatPr defaultRowHeight="14.4"/>
  <sheetData>
    <row r="1" spans="1:1" ht="17.399999999999999">
      <c r="A1" s="51" t="s">
        <v>84</v>
      </c>
    </row>
    <row r="2" spans="1:1">
      <c r="A2" s="52" t="s">
        <v>37</v>
      </c>
    </row>
    <row r="24" spans="1:1">
      <c r="A24" t="s">
        <v>99</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06db9e44-a351-4ba1-91a6-bb3b9d3b549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17312A4C290D41BF607F7B57FFC58E" ma:contentTypeVersion="14" ma:contentTypeDescription="Create a new document." ma:contentTypeScope="" ma:versionID="68c1cc4fd7602434ff5e48a9d9828529">
  <xsd:schema xmlns:xsd="http://www.w3.org/2001/XMLSchema" xmlns:xs="http://www.w3.org/2001/XMLSchema" xmlns:p="http://schemas.microsoft.com/office/2006/metadata/properties" xmlns:ns1="http://schemas.microsoft.com/sharepoint/v3" xmlns:ns3="b2394e15-43bb-4239-94d7-35fb9742cd5c" xmlns:ns4="06db9e44-a351-4ba1-91a6-bb3b9d3b549b" targetNamespace="http://schemas.microsoft.com/office/2006/metadata/properties" ma:root="true" ma:fieldsID="c5eb8675ed8e475c5dd22ddac4045da5" ns1:_="" ns3:_="" ns4:_="">
    <xsd:import namespace="http://schemas.microsoft.com/sharepoint/v3"/>
    <xsd:import namespace="b2394e15-43bb-4239-94d7-35fb9742cd5c"/>
    <xsd:import namespace="06db9e44-a351-4ba1-91a6-bb3b9d3b549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LengthInSeconds" minOccurs="0"/>
                <xsd:element ref="ns4:MediaServiceGenerationTime" minOccurs="0"/>
                <xsd:element ref="ns4:MediaServiceEventHashCode" minOccurs="0"/>
                <xsd:element ref="ns4:MediaServiceOCR"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394e15-43bb-4239-94d7-35fb9742cd5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b9e44-a351-4ba1-91a6-bb3b9d3b549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D89F6C-3F11-469C-A502-E9128D2C8AED}">
  <ds:schemaRefs>
    <ds:schemaRef ds:uri="http://purl.org/dc/dcmitype/"/>
    <ds:schemaRef ds:uri="http://purl.org/dc/elements/1.1/"/>
    <ds:schemaRef ds:uri="http://schemas.microsoft.com/office/2006/documentManagement/types"/>
    <ds:schemaRef ds:uri="b2394e15-43bb-4239-94d7-35fb9742cd5c"/>
    <ds:schemaRef ds:uri="http://schemas.microsoft.com/sharepoint/v3"/>
    <ds:schemaRef ds:uri="http://schemas.microsoft.com/office/infopath/2007/PartnerControls"/>
    <ds:schemaRef ds:uri="http://schemas.microsoft.com/office/2006/metadata/properties"/>
    <ds:schemaRef ds:uri="http://purl.org/dc/terms/"/>
    <ds:schemaRef ds:uri="http://schemas.openxmlformats.org/package/2006/metadata/core-properties"/>
    <ds:schemaRef ds:uri="06db9e44-a351-4ba1-91a6-bb3b9d3b549b"/>
    <ds:schemaRef ds:uri="http://www.w3.org/XML/1998/namespace"/>
  </ds:schemaRefs>
</ds:datastoreItem>
</file>

<file path=customXml/itemProps2.xml><?xml version="1.0" encoding="utf-8"?>
<ds:datastoreItem xmlns:ds="http://schemas.openxmlformats.org/officeDocument/2006/customXml" ds:itemID="{38943164-CCCD-4860-ABA4-AC83BC91FA99}">
  <ds:schemaRefs>
    <ds:schemaRef ds:uri="http://schemas.microsoft.com/sharepoint/v3/contenttype/forms"/>
  </ds:schemaRefs>
</ds:datastoreItem>
</file>

<file path=customXml/itemProps3.xml><?xml version="1.0" encoding="utf-8"?>
<ds:datastoreItem xmlns:ds="http://schemas.openxmlformats.org/officeDocument/2006/customXml" ds:itemID="{B797A890-BA3F-4621-8E52-939A843AE7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2394e15-43bb-4239-94d7-35fb9742cd5c"/>
    <ds:schemaRef ds:uri="06db9e44-a351-4ba1-91a6-bb3b9d3b5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Lists</vt:lpstr>
      <vt:lpstr>1. Projected Revenues</vt:lpstr>
      <vt:lpstr>2. Projected Costs</vt:lpstr>
      <vt:lpstr>3. Projected ROI</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Naumcheff, Lauren</dc:creator>
  <cp:lastModifiedBy>Cheryl Modica NACHC</cp:lastModifiedBy>
  <dcterms:created xsi:type="dcterms:W3CDTF">2023-05-23T16:52:31Z</dcterms:created>
  <dcterms:modified xsi:type="dcterms:W3CDTF">2023-10-23T06:10:42Z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0x0101002917312A4C290D41BF607F7B57FFC58E</vt:lpwstr>
  </property>
</Properties>
</file>