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fqhc340bcompliance.sharepoint.com/sites/FQHC340B/Shared Documents/Manufacturer Restrictions/Rebate Model/"/>
    </mc:Choice>
  </mc:AlternateContent>
  <xr:revisionPtr revIDLastSave="1124" documentId="8_{CD270AB7-1A01-4DC8-86FA-6BC45ACDE1DA}" xr6:coauthVersionLast="47" xr6:coauthVersionMax="47" xr10:uidLastSave="{219B4C94-3E3E-4357-8462-3A150E350C4F}"/>
  <workbookProtection workbookAlgorithmName="SHA-512" workbookHashValue="HGCBCsGvfFM8p7u5xrV/XXCcQ1DhZcbiSYLaEL/+E9AB4VWb+eNg89jPBIeQ8oui2vXV35quANUiQjM2xmoU5w==" workbookSaltValue="fKV7xgsuyMa+lDMh0H9PmA==" workbookSpinCount="100000" lockStructure="1"/>
  <bookViews>
    <workbookView xWindow="38280" yWindow="-120" windowWidth="38640" windowHeight="21120" activeTab="3" xr2:uid="{3704D148-27F7-40F2-A0D4-44ACF4F478B5}"/>
  </bookViews>
  <sheets>
    <sheet name="Drug Cost Impact Summary" sheetId="8" r:id="rId1"/>
    <sheet name="Impact By Manufacturer" sheetId="9" r:id="rId2"/>
    <sheet name="Impact By Drug" sheetId="15" r:id="rId3"/>
    <sheet name="NDC-Level Data" sheetId="4" r:id="rId4"/>
    <sheet name="Historical Purchases" sheetId="6" r:id="rId5"/>
    <sheet name="Pricing Data" sheetId="13" r:id="rId6"/>
  </sheets>
  <calcPr calcId="191028" iterate="1"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9" l="1"/>
  <c r="J3" i="4"/>
  <c r="I3" i="4"/>
  <c r="I95" i="4"/>
  <c r="I102" i="4"/>
  <c r="I103" i="4"/>
  <c r="I101" i="4"/>
  <c r="I97" i="4"/>
  <c r="I98" i="4"/>
  <c r="I96" i="4"/>
  <c r="I100" i="4"/>
  <c r="I99" i="4"/>
  <c r="J95" i="4"/>
  <c r="J102" i="4"/>
  <c r="J103" i="4"/>
  <c r="J101" i="4"/>
  <c r="J97" i="4"/>
  <c r="J98" i="4"/>
  <c r="J96" i="4"/>
  <c r="J100" i="4"/>
  <c r="J99" i="4"/>
  <c r="K95" i="4"/>
  <c r="K102" i="4"/>
  <c r="K103" i="4"/>
  <c r="K101" i="4"/>
  <c r="K97" i="4"/>
  <c r="K98" i="4"/>
  <c r="K96" i="4"/>
  <c r="K100" i="4"/>
  <c r="K99" i="4"/>
  <c r="I108" i="4"/>
  <c r="I109" i="4"/>
  <c r="I121" i="4"/>
  <c r="I106" i="4"/>
  <c r="I107" i="4"/>
  <c r="I104" i="4"/>
  <c r="I105" i="4"/>
  <c r="I6" i="4"/>
  <c r="I5" i="4"/>
  <c r="I4" i="4"/>
  <c r="I237" i="4"/>
  <c r="I238" i="4"/>
  <c r="I239" i="4"/>
  <c r="I172" i="4"/>
  <c r="I171" i="4"/>
  <c r="I168" i="4"/>
  <c r="I169" i="4"/>
  <c r="I170" i="4"/>
  <c r="I173" i="4"/>
  <c r="I167" i="4"/>
  <c r="I223" i="4"/>
  <c r="I224" i="4"/>
  <c r="I123" i="4"/>
  <c r="I122" i="4"/>
  <c r="J108" i="4"/>
  <c r="J109" i="4"/>
  <c r="J121" i="4"/>
  <c r="J106" i="4"/>
  <c r="J107" i="4"/>
  <c r="J104" i="4"/>
  <c r="J105" i="4"/>
  <c r="J6" i="4"/>
  <c r="J5" i="4"/>
  <c r="J4" i="4"/>
  <c r="J237" i="4"/>
  <c r="J238" i="4"/>
  <c r="J239" i="4"/>
  <c r="J172" i="4"/>
  <c r="J171" i="4"/>
  <c r="J168" i="4"/>
  <c r="J169" i="4"/>
  <c r="J170" i="4"/>
  <c r="J173" i="4"/>
  <c r="J167" i="4"/>
  <c r="J223" i="4"/>
  <c r="J224" i="4"/>
  <c r="J123" i="4"/>
  <c r="J122" i="4"/>
  <c r="K108" i="4"/>
  <c r="K109" i="4"/>
  <c r="K121" i="4"/>
  <c r="K106" i="4"/>
  <c r="K107" i="4"/>
  <c r="K104" i="4"/>
  <c r="K105" i="4"/>
  <c r="K3" i="4"/>
  <c r="K6" i="4"/>
  <c r="K5" i="4"/>
  <c r="K4" i="4"/>
  <c r="K237" i="4"/>
  <c r="K238" i="4"/>
  <c r="K239" i="4"/>
  <c r="K172" i="4"/>
  <c r="K171" i="4"/>
  <c r="K168" i="4"/>
  <c r="K169" i="4"/>
  <c r="K170" i="4"/>
  <c r="K173" i="4"/>
  <c r="K167" i="4"/>
  <c r="K223" i="4"/>
  <c r="K224" i="4"/>
  <c r="K123" i="4"/>
  <c r="K122" i="4"/>
  <c r="I182" i="4"/>
  <c r="I183" i="4"/>
  <c r="I184" i="4"/>
  <c r="I85" i="4"/>
  <c r="I86" i="4"/>
  <c r="I79" i="4"/>
  <c r="I80" i="4"/>
  <c r="I81" i="4"/>
  <c r="I82" i="4"/>
  <c r="I83" i="4"/>
  <c r="I84" i="4"/>
  <c r="I67" i="4"/>
  <c r="I66" i="4"/>
  <c r="I70" i="4"/>
  <c r="J182" i="4"/>
  <c r="J183" i="4"/>
  <c r="J184" i="4"/>
  <c r="J85" i="4"/>
  <c r="J86" i="4"/>
  <c r="J79" i="4"/>
  <c r="J80" i="4"/>
  <c r="J81" i="4"/>
  <c r="J82" i="4"/>
  <c r="J83" i="4"/>
  <c r="J84" i="4"/>
  <c r="J67" i="4"/>
  <c r="J66" i="4"/>
  <c r="J70" i="4"/>
  <c r="K182" i="4"/>
  <c r="K183" i="4"/>
  <c r="K184" i="4"/>
  <c r="K85" i="4"/>
  <c r="K86" i="4"/>
  <c r="K79" i="4"/>
  <c r="K80" i="4"/>
  <c r="K81" i="4"/>
  <c r="K82" i="4"/>
  <c r="K83" i="4"/>
  <c r="K84" i="4"/>
  <c r="K67" i="4"/>
  <c r="K66" i="4"/>
  <c r="K70" i="4"/>
  <c r="I68" i="4"/>
  <c r="I69" i="4"/>
  <c r="I206" i="4"/>
  <c r="I207" i="4"/>
  <c r="I208" i="4"/>
  <c r="I209" i="4"/>
  <c r="I210" i="4"/>
  <c r="I211" i="4"/>
  <c r="I87" i="4"/>
  <c r="I88" i="4"/>
  <c r="I89" i="4"/>
  <c r="J68" i="4"/>
  <c r="J69" i="4"/>
  <c r="J206" i="4"/>
  <c r="J207" i="4"/>
  <c r="J208" i="4"/>
  <c r="J209" i="4"/>
  <c r="J210" i="4"/>
  <c r="J211" i="4"/>
  <c r="J87" i="4"/>
  <c r="J88" i="4"/>
  <c r="J89" i="4"/>
  <c r="K68" i="4"/>
  <c r="K69" i="4"/>
  <c r="K206" i="4"/>
  <c r="K207" i="4"/>
  <c r="K208" i="4"/>
  <c r="K209" i="4"/>
  <c r="K210" i="4"/>
  <c r="K211" i="4"/>
  <c r="K87" i="4"/>
  <c r="K88" i="4"/>
  <c r="K89" i="4"/>
  <c r="I90" i="4"/>
  <c r="I94" i="4"/>
  <c r="I91" i="4"/>
  <c r="I92" i="4"/>
  <c r="I93" i="4"/>
  <c r="I221" i="4"/>
  <c r="I222" i="4"/>
  <c r="I220" i="4"/>
  <c r="I219" i="4"/>
  <c r="J90" i="4"/>
  <c r="J94" i="4"/>
  <c r="J91" i="4"/>
  <c r="J92" i="4"/>
  <c r="J93" i="4"/>
  <c r="J221" i="4"/>
  <c r="J222" i="4"/>
  <c r="J220" i="4"/>
  <c r="J219" i="4"/>
  <c r="K90" i="4"/>
  <c r="K94" i="4"/>
  <c r="K91" i="4"/>
  <c r="K92" i="4"/>
  <c r="K93" i="4"/>
  <c r="K221" i="4"/>
  <c r="K222" i="4"/>
  <c r="K220" i="4"/>
  <c r="K219" i="4"/>
  <c r="I14" i="4"/>
  <c r="I15" i="4"/>
  <c r="I16" i="4"/>
  <c r="I17" i="4"/>
  <c r="I18" i="4"/>
  <c r="I19" i="4"/>
  <c r="I20" i="4"/>
  <c r="I21" i="4"/>
  <c r="I22" i="4"/>
  <c r="I28" i="4"/>
  <c r="I29" i="4"/>
  <c r="I30" i="4"/>
  <c r="I31" i="4"/>
  <c r="I32" i="4"/>
  <c r="I33" i="4"/>
  <c r="I34" i="4"/>
  <c r="I35" i="4"/>
  <c r="I36" i="4"/>
  <c r="I37" i="4"/>
  <c r="I51" i="4"/>
  <c r="I52" i="4"/>
  <c r="I53" i="4"/>
  <c r="I54" i="4"/>
  <c r="I55" i="4"/>
  <c r="I56" i="4"/>
  <c r="I57" i="4"/>
  <c r="I58" i="4"/>
  <c r="I65" i="4"/>
  <c r="I71" i="4"/>
  <c r="I72" i="4"/>
  <c r="I73" i="4"/>
  <c r="I74" i="4"/>
  <c r="I75" i="4"/>
  <c r="I76" i="4"/>
  <c r="I77" i="4"/>
  <c r="I78" i="4"/>
  <c r="I110" i="4"/>
  <c r="I111" i="4"/>
  <c r="I112" i="4"/>
  <c r="I113" i="4"/>
  <c r="I114" i="4"/>
  <c r="I115" i="4"/>
  <c r="I116" i="4"/>
  <c r="I117" i="4"/>
  <c r="I118" i="4"/>
  <c r="I119" i="4"/>
  <c r="I120" i="4"/>
  <c r="I142" i="4"/>
  <c r="J14" i="4"/>
  <c r="J15" i="4"/>
  <c r="J16" i="4"/>
  <c r="J17" i="4"/>
  <c r="J18" i="4"/>
  <c r="J19" i="4"/>
  <c r="J20" i="4"/>
  <c r="J21" i="4"/>
  <c r="J22" i="4"/>
  <c r="J28" i="4"/>
  <c r="J29" i="4"/>
  <c r="J30" i="4"/>
  <c r="J31" i="4"/>
  <c r="J32" i="4"/>
  <c r="J33" i="4"/>
  <c r="J34" i="4"/>
  <c r="J35" i="4"/>
  <c r="J36" i="4"/>
  <c r="J37" i="4"/>
  <c r="J51" i="4"/>
  <c r="J52" i="4"/>
  <c r="J53" i="4"/>
  <c r="J54" i="4"/>
  <c r="J55" i="4"/>
  <c r="J56" i="4"/>
  <c r="J57" i="4"/>
  <c r="J58" i="4"/>
  <c r="J65" i="4"/>
  <c r="J71" i="4"/>
  <c r="J72" i="4"/>
  <c r="J73" i="4"/>
  <c r="J74" i="4"/>
  <c r="J75" i="4"/>
  <c r="J76" i="4"/>
  <c r="J77" i="4"/>
  <c r="J78" i="4"/>
  <c r="J110" i="4"/>
  <c r="J111" i="4"/>
  <c r="J112" i="4"/>
  <c r="J113" i="4"/>
  <c r="J114" i="4"/>
  <c r="J115" i="4"/>
  <c r="J116" i="4"/>
  <c r="J117" i="4"/>
  <c r="J118" i="4"/>
  <c r="J119" i="4"/>
  <c r="J120" i="4"/>
  <c r="J142" i="4"/>
  <c r="K14" i="4"/>
  <c r="K15" i="4"/>
  <c r="K16" i="4"/>
  <c r="K17" i="4"/>
  <c r="K18" i="4"/>
  <c r="K19" i="4"/>
  <c r="K20" i="4"/>
  <c r="K21" i="4"/>
  <c r="K22" i="4"/>
  <c r="K28" i="4"/>
  <c r="K29" i="4"/>
  <c r="K30" i="4"/>
  <c r="K31" i="4"/>
  <c r="K32" i="4"/>
  <c r="K33" i="4"/>
  <c r="K34" i="4"/>
  <c r="K35" i="4"/>
  <c r="K36" i="4"/>
  <c r="K37" i="4"/>
  <c r="K51" i="4"/>
  <c r="K52" i="4"/>
  <c r="K53" i="4"/>
  <c r="K54" i="4"/>
  <c r="K55" i="4"/>
  <c r="K56" i="4"/>
  <c r="K57" i="4"/>
  <c r="K58" i="4"/>
  <c r="K65" i="4"/>
  <c r="K71" i="4"/>
  <c r="K72" i="4"/>
  <c r="K73" i="4"/>
  <c r="K74" i="4"/>
  <c r="K75" i="4"/>
  <c r="K76" i="4"/>
  <c r="K77" i="4"/>
  <c r="K78" i="4"/>
  <c r="K110" i="4"/>
  <c r="K111" i="4"/>
  <c r="K112" i="4"/>
  <c r="K113" i="4"/>
  <c r="K114" i="4"/>
  <c r="K115" i="4"/>
  <c r="K116" i="4"/>
  <c r="K117" i="4"/>
  <c r="K118" i="4"/>
  <c r="K119" i="4"/>
  <c r="K120" i="4"/>
  <c r="K142" i="4"/>
  <c r="I143" i="4"/>
  <c r="I144" i="4"/>
  <c r="I145" i="4"/>
  <c r="I146" i="4"/>
  <c r="I147" i="4"/>
  <c r="I148" i="4"/>
  <c r="I149" i="4"/>
  <c r="I150" i="4"/>
  <c r="I151" i="4"/>
  <c r="I152" i="4"/>
  <c r="I153" i="4"/>
  <c r="I154" i="4"/>
  <c r="I155" i="4"/>
  <c r="I156" i="4"/>
  <c r="I195" i="4"/>
  <c r="I196" i="4"/>
  <c r="I197" i="4"/>
  <c r="I198" i="4"/>
  <c r="I199" i="4"/>
  <c r="I200" i="4"/>
  <c r="I201" i="4"/>
  <c r="I202" i="4"/>
  <c r="I203" i="4"/>
  <c r="J143" i="4"/>
  <c r="J144" i="4"/>
  <c r="J145" i="4"/>
  <c r="J146" i="4"/>
  <c r="J147" i="4"/>
  <c r="J148" i="4"/>
  <c r="J149" i="4"/>
  <c r="J150" i="4"/>
  <c r="J151" i="4"/>
  <c r="J152" i="4"/>
  <c r="J153" i="4"/>
  <c r="J154" i="4"/>
  <c r="J155" i="4"/>
  <c r="J156" i="4"/>
  <c r="J195" i="4"/>
  <c r="J196" i="4"/>
  <c r="J197" i="4"/>
  <c r="J198" i="4"/>
  <c r="J199" i="4"/>
  <c r="J200" i="4"/>
  <c r="J201" i="4"/>
  <c r="J202" i="4"/>
  <c r="J203" i="4"/>
  <c r="K143" i="4"/>
  <c r="K144" i="4"/>
  <c r="K145" i="4"/>
  <c r="K146" i="4"/>
  <c r="K147" i="4"/>
  <c r="K148" i="4"/>
  <c r="K149" i="4"/>
  <c r="K150" i="4"/>
  <c r="K151" i="4"/>
  <c r="K152" i="4"/>
  <c r="K153" i="4"/>
  <c r="K154" i="4"/>
  <c r="K155" i="4"/>
  <c r="K156" i="4"/>
  <c r="K195" i="4"/>
  <c r="K196" i="4"/>
  <c r="K197" i="4"/>
  <c r="K198" i="4"/>
  <c r="K199" i="4"/>
  <c r="K200" i="4"/>
  <c r="K201" i="4"/>
  <c r="K202" i="4"/>
  <c r="K203" i="4"/>
  <c r="I204" i="4"/>
  <c r="I205" i="4"/>
  <c r="I212" i="4"/>
  <c r="I213" i="4"/>
  <c r="I214" i="4"/>
  <c r="I215" i="4"/>
  <c r="I216" i="4"/>
  <c r="I217" i="4"/>
  <c r="I225" i="4"/>
  <c r="I226" i="4"/>
  <c r="I227" i="4"/>
  <c r="I228" i="4"/>
  <c r="I229" i="4"/>
  <c r="I230" i="4"/>
  <c r="I231" i="4"/>
  <c r="I232" i="4"/>
  <c r="I233" i="4"/>
  <c r="I234" i="4"/>
  <c r="I235" i="4"/>
  <c r="I236" i="4"/>
  <c r="I192" i="4"/>
  <c r="I193" i="4"/>
  <c r="I194" i="4"/>
  <c r="J204" i="4"/>
  <c r="J205" i="4"/>
  <c r="J212" i="4"/>
  <c r="J213" i="4"/>
  <c r="J214" i="4"/>
  <c r="J215" i="4"/>
  <c r="J216" i="4"/>
  <c r="J217" i="4"/>
  <c r="J225" i="4"/>
  <c r="J226" i="4"/>
  <c r="J227" i="4"/>
  <c r="J228" i="4"/>
  <c r="J229" i="4"/>
  <c r="J230" i="4"/>
  <c r="J231" i="4"/>
  <c r="J232" i="4"/>
  <c r="J233" i="4"/>
  <c r="J234" i="4"/>
  <c r="J235" i="4"/>
  <c r="J236" i="4"/>
  <c r="J192" i="4"/>
  <c r="J193" i="4"/>
  <c r="J194" i="4"/>
  <c r="K204" i="4"/>
  <c r="K205" i="4"/>
  <c r="K212" i="4"/>
  <c r="K213" i="4"/>
  <c r="K214" i="4"/>
  <c r="K215" i="4"/>
  <c r="K216" i="4"/>
  <c r="K217" i="4"/>
  <c r="K225" i="4"/>
  <c r="K226" i="4"/>
  <c r="K227" i="4"/>
  <c r="K228" i="4"/>
  <c r="K229" i="4"/>
  <c r="K230" i="4"/>
  <c r="K231" i="4"/>
  <c r="K232" i="4"/>
  <c r="K233" i="4"/>
  <c r="K234" i="4"/>
  <c r="K235" i="4"/>
  <c r="K236" i="4"/>
  <c r="K192" i="4"/>
  <c r="K193" i="4"/>
  <c r="K194" i="4"/>
  <c r="I218" i="4"/>
  <c r="J218" i="4"/>
  <c r="K218" i="4"/>
  <c r="J125" i="4"/>
  <c r="K125" i="4"/>
  <c r="J126" i="4"/>
  <c r="K126" i="4"/>
  <c r="J127" i="4"/>
  <c r="K127" i="4"/>
  <c r="J59" i="4"/>
  <c r="K59" i="4"/>
  <c r="J60" i="4"/>
  <c r="K60" i="4"/>
  <c r="J61" i="4"/>
  <c r="K61" i="4"/>
  <c r="J62" i="4"/>
  <c r="K62" i="4"/>
  <c r="J63" i="4"/>
  <c r="K63" i="4"/>
  <c r="J64" i="4"/>
  <c r="K64" i="4"/>
  <c r="J164" i="4"/>
  <c r="K164" i="4"/>
  <c r="J165" i="4"/>
  <c r="K165" i="4"/>
  <c r="J166" i="4"/>
  <c r="K166" i="4"/>
  <c r="J161" i="4"/>
  <c r="K161" i="4"/>
  <c r="J162" i="4"/>
  <c r="K162" i="4"/>
  <c r="J163" i="4"/>
  <c r="K163" i="4"/>
  <c r="J157" i="4"/>
  <c r="K157" i="4"/>
  <c r="J158" i="4"/>
  <c r="K158" i="4"/>
  <c r="J159" i="4"/>
  <c r="K159" i="4"/>
  <c r="J160" i="4"/>
  <c r="K160" i="4"/>
  <c r="J174" i="4"/>
  <c r="K174" i="4"/>
  <c r="J175" i="4"/>
  <c r="K175" i="4"/>
  <c r="J178" i="4"/>
  <c r="K178" i="4"/>
  <c r="J179" i="4"/>
  <c r="K179" i="4"/>
  <c r="J176" i="4"/>
  <c r="K176" i="4"/>
  <c r="J177" i="4"/>
  <c r="K177" i="4"/>
  <c r="J181" i="4"/>
  <c r="K181" i="4"/>
  <c r="J180" i="4"/>
  <c r="K180" i="4"/>
  <c r="J186" i="4"/>
  <c r="K186" i="4"/>
  <c r="J185" i="4"/>
  <c r="K185" i="4"/>
  <c r="J187" i="4"/>
  <c r="K187" i="4"/>
  <c r="J188" i="4"/>
  <c r="K188" i="4"/>
  <c r="J43" i="4"/>
  <c r="K43" i="4"/>
  <c r="J44" i="4"/>
  <c r="K44" i="4"/>
  <c r="J40" i="4"/>
  <c r="K40" i="4"/>
  <c r="J41" i="4"/>
  <c r="K41" i="4"/>
  <c r="J42" i="4"/>
  <c r="K42" i="4"/>
  <c r="J45" i="4"/>
  <c r="K45" i="4"/>
  <c r="J46" i="4"/>
  <c r="K46" i="4"/>
  <c r="J47" i="4"/>
  <c r="K47" i="4"/>
  <c r="J48" i="4"/>
  <c r="K48" i="4"/>
  <c r="J49" i="4"/>
  <c r="K49" i="4"/>
  <c r="J50" i="4"/>
  <c r="K50" i="4"/>
  <c r="J13" i="4"/>
  <c r="K13" i="4"/>
  <c r="J9" i="4"/>
  <c r="K9" i="4"/>
  <c r="J12" i="4"/>
  <c r="K12" i="4"/>
  <c r="J7" i="4"/>
  <c r="K7" i="4"/>
  <c r="J8" i="4"/>
  <c r="K8" i="4"/>
  <c r="J10" i="4"/>
  <c r="K10" i="4"/>
  <c r="J11" i="4"/>
  <c r="K11" i="4"/>
  <c r="J23" i="4"/>
  <c r="K23" i="4"/>
  <c r="J27" i="4"/>
  <c r="K27" i="4"/>
  <c r="J26" i="4"/>
  <c r="K26" i="4"/>
  <c r="J25" i="4"/>
  <c r="K25" i="4"/>
  <c r="J24" i="4"/>
  <c r="K24" i="4"/>
  <c r="J39" i="4"/>
  <c r="K39" i="4"/>
  <c r="J38" i="4"/>
  <c r="K38" i="4"/>
  <c r="J189" i="4"/>
  <c r="K189" i="4"/>
  <c r="J190" i="4"/>
  <c r="K190" i="4"/>
  <c r="J191" i="4"/>
  <c r="K191" i="4"/>
  <c r="J128" i="4"/>
  <c r="K128" i="4"/>
  <c r="J129" i="4"/>
  <c r="K129" i="4"/>
  <c r="J130" i="4"/>
  <c r="K130" i="4"/>
  <c r="J131" i="4"/>
  <c r="K131" i="4"/>
  <c r="J132" i="4"/>
  <c r="K132" i="4"/>
  <c r="J133" i="4"/>
  <c r="K133" i="4"/>
  <c r="J134" i="4"/>
  <c r="K134" i="4"/>
  <c r="J135" i="4"/>
  <c r="K135" i="4"/>
  <c r="J136" i="4"/>
  <c r="K136" i="4"/>
  <c r="J137" i="4"/>
  <c r="K137" i="4"/>
  <c r="J138" i="4"/>
  <c r="K138" i="4"/>
  <c r="J139" i="4"/>
  <c r="K139" i="4"/>
  <c r="J140" i="4"/>
  <c r="K140" i="4"/>
  <c r="J141" i="4"/>
  <c r="K141" i="4"/>
  <c r="K124" i="4"/>
  <c r="J124" i="4"/>
  <c r="I124" i="4"/>
  <c r="I125" i="4"/>
  <c r="I126" i="4"/>
  <c r="I127" i="4"/>
  <c r="I59" i="4"/>
  <c r="I60" i="4"/>
  <c r="I61" i="4"/>
  <c r="I62" i="4"/>
  <c r="I63" i="4"/>
  <c r="I64" i="4"/>
  <c r="I164" i="4"/>
  <c r="I165" i="4"/>
  <c r="I166" i="4"/>
  <c r="I161" i="4"/>
  <c r="I162" i="4"/>
  <c r="I163" i="4"/>
  <c r="I157" i="4"/>
  <c r="I158" i="4"/>
  <c r="I159" i="4"/>
  <c r="I160" i="4"/>
  <c r="I174" i="4"/>
  <c r="I175" i="4"/>
  <c r="I178" i="4"/>
  <c r="I179" i="4"/>
  <c r="I176" i="4"/>
  <c r="I177" i="4"/>
  <c r="I181" i="4"/>
  <c r="I180" i="4"/>
  <c r="I186" i="4"/>
  <c r="I185" i="4"/>
  <c r="I187" i="4"/>
  <c r="I188" i="4"/>
  <c r="I43" i="4"/>
  <c r="I44" i="4"/>
  <c r="I40" i="4"/>
  <c r="I41" i="4"/>
  <c r="I42" i="4"/>
  <c r="I45" i="4"/>
  <c r="I46" i="4"/>
  <c r="I47" i="4"/>
  <c r="I48" i="4"/>
  <c r="I49" i="4"/>
  <c r="I50" i="4"/>
  <c r="I13" i="4"/>
  <c r="I9" i="4"/>
  <c r="I12" i="4"/>
  <c r="I7" i="4"/>
  <c r="I8" i="4"/>
  <c r="I10" i="4"/>
  <c r="I11" i="4"/>
  <c r="I23" i="4"/>
  <c r="I27" i="4"/>
  <c r="I26" i="4"/>
  <c r="I25" i="4"/>
  <c r="I24" i="4"/>
  <c r="I39" i="4"/>
  <c r="I38" i="4"/>
  <c r="I189" i="4"/>
  <c r="I190" i="4"/>
  <c r="I191" i="4"/>
  <c r="I128" i="4"/>
  <c r="I129" i="4"/>
  <c r="I130" i="4"/>
  <c r="I131" i="4"/>
  <c r="I132" i="4"/>
  <c r="I133" i="4"/>
  <c r="I134" i="4"/>
  <c r="I135" i="4"/>
  <c r="I136" i="4"/>
  <c r="I137" i="4"/>
  <c r="I138" i="4"/>
  <c r="I139" i="4"/>
  <c r="I140" i="4"/>
  <c r="I141" i="4"/>
  <c r="U101" i="4" l="1"/>
  <c r="L169" i="4"/>
  <c r="N169" i="4" s="1"/>
  <c r="M224" i="4"/>
  <c r="M121" i="4"/>
  <c r="M239" i="4"/>
  <c r="L121" i="4"/>
  <c r="X105" i="4"/>
  <c r="L98" i="4"/>
  <c r="L3" i="4"/>
  <c r="O169" i="4"/>
  <c r="M168" i="4"/>
  <c r="U172" i="4"/>
  <c r="M238" i="4"/>
  <c r="L101" i="4"/>
  <c r="L109" i="4"/>
  <c r="L34" i="4"/>
  <c r="N34" i="4" s="1"/>
  <c r="X5" i="4"/>
  <c r="M6" i="4"/>
  <c r="AA3" i="4"/>
  <c r="Z121" i="4"/>
  <c r="W104" i="4"/>
  <c r="M107" i="4"/>
  <c r="L223" i="4"/>
  <c r="N223" i="4" s="1"/>
  <c r="AA4" i="4"/>
  <c r="M98" i="4"/>
  <c r="L95" i="4"/>
  <c r="N95" i="4" s="1"/>
  <c r="O102" i="4"/>
  <c r="M223" i="4"/>
  <c r="L122" i="4"/>
  <c r="AA167" i="4"/>
  <c r="M3" i="4"/>
  <c r="L5" i="4"/>
  <c r="N5" i="4" s="1"/>
  <c r="L100" i="4"/>
  <c r="N100" i="4" s="1"/>
  <c r="V101" i="4"/>
  <c r="O98" i="4"/>
  <c r="L30" i="4"/>
  <c r="L103" i="4"/>
  <c r="N103" i="4" s="1"/>
  <c r="L96" i="4"/>
  <c r="N96" i="4" s="1"/>
  <c r="M96" i="4"/>
  <c r="O101" i="4"/>
  <c r="O239" i="4"/>
  <c r="AA95" i="4"/>
  <c r="Z101" i="4"/>
  <c r="Y101" i="4"/>
  <c r="O224" i="4"/>
  <c r="L239" i="4"/>
  <c r="L102" i="4"/>
  <c r="N102" i="4" s="1"/>
  <c r="AA101" i="4"/>
  <c r="O103" i="4"/>
  <c r="V98" i="4"/>
  <c r="U209" i="4"/>
  <c r="L104" i="4"/>
  <c r="V239" i="4"/>
  <c r="U239" i="4"/>
  <c r="L80" i="4"/>
  <c r="Y4" i="4"/>
  <c r="X122" i="4"/>
  <c r="L97" i="4"/>
  <c r="AA99" i="4"/>
  <c r="L123" i="4"/>
  <c r="L29" i="4"/>
  <c r="L215" i="4"/>
  <c r="L78" i="4"/>
  <c r="N78" i="4" s="1"/>
  <c r="W171" i="4"/>
  <c r="V173" i="4"/>
  <c r="V100" i="4"/>
  <c r="W105" i="4"/>
  <c r="L167" i="4"/>
  <c r="M97" i="4"/>
  <c r="U97" i="4"/>
  <c r="X101" i="4"/>
  <c r="V121" i="4"/>
  <c r="M101" i="4"/>
  <c r="L108" i="4"/>
  <c r="N108" i="4" s="1"/>
  <c r="Z173" i="4"/>
  <c r="U98" i="4"/>
  <c r="O80" i="4"/>
  <c r="Z4" i="4"/>
  <c r="M73" i="4"/>
  <c r="M29" i="4"/>
  <c r="M22" i="4"/>
  <c r="X4" i="4"/>
  <c r="W102" i="4"/>
  <c r="W4" i="4"/>
  <c r="V96" i="4"/>
  <c r="L113" i="4"/>
  <c r="L51" i="4"/>
  <c r="N51" i="4" s="1"/>
  <c r="L21" i="4"/>
  <c r="N21" i="4" s="1"/>
  <c r="X121" i="4"/>
  <c r="O121" i="4"/>
  <c r="L168" i="4"/>
  <c r="Y98" i="4"/>
  <c r="M206" i="4"/>
  <c r="O3" i="4"/>
  <c r="L105" i="4"/>
  <c r="L68" i="4"/>
  <c r="N68" i="4" s="1"/>
  <c r="L85" i="4"/>
  <c r="V167" i="4"/>
  <c r="U105" i="4"/>
  <c r="X169" i="4"/>
  <c r="Z105" i="4"/>
  <c r="M99" i="4"/>
  <c r="AA103" i="4"/>
  <c r="M106" i="4"/>
  <c r="L31" i="4"/>
  <c r="M34" i="4"/>
  <c r="L79" i="4"/>
  <c r="N79" i="4" s="1"/>
  <c r="AA104" i="4"/>
  <c r="AA107" i="4"/>
  <c r="W109" i="4"/>
  <c r="X237" i="4"/>
  <c r="AA109" i="4"/>
  <c r="L172" i="4"/>
  <c r="O95" i="4"/>
  <c r="M123" i="4"/>
  <c r="X99" i="4"/>
  <c r="L112" i="4"/>
  <c r="L37" i="4"/>
  <c r="X182" i="4"/>
  <c r="W103" i="4"/>
  <c r="L99" i="4"/>
  <c r="Z68" i="4"/>
  <c r="Z5" i="4"/>
  <c r="U96" i="4"/>
  <c r="Y104" i="4"/>
  <c r="AA96" i="4"/>
  <c r="L36" i="4"/>
  <c r="N36" i="4" s="1"/>
  <c r="L221" i="4"/>
  <c r="N221" i="4" s="1"/>
  <c r="AA171" i="4"/>
  <c r="W107" i="4"/>
  <c r="U95" i="4"/>
  <c r="W100" i="4"/>
  <c r="Z96" i="4"/>
  <c r="O96" i="4"/>
  <c r="M5" i="4"/>
  <c r="Y99" i="4"/>
  <c r="M54" i="4"/>
  <c r="M112" i="4"/>
  <c r="V36" i="4"/>
  <c r="L119" i="4"/>
  <c r="N119" i="4" s="1"/>
  <c r="L57" i="4"/>
  <c r="N57" i="4" s="1"/>
  <c r="L19" i="4"/>
  <c r="Y196" i="4"/>
  <c r="O78" i="4"/>
  <c r="L15" i="4"/>
  <c r="N15" i="4" s="1"/>
  <c r="L216" i="4"/>
  <c r="O31" i="4"/>
  <c r="L114" i="4"/>
  <c r="N114" i="4" s="1"/>
  <c r="L52" i="4"/>
  <c r="N52" i="4" s="1"/>
  <c r="L14" i="4"/>
  <c r="N14" i="4" s="1"/>
  <c r="V95" i="4"/>
  <c r="X167" i="4"/>
  <c r="X224" i="4"/>
  <c r="V4" i="4"/>
  <c r="Z95" i="4"/>
  <c r="M95" i="4"/>
  <c r="L111" i="4"/>
  <c r="N111" i="4" s="1"/>
  <c r="X238" i="4"/>
  <c r="Y83" i="4"/>
  <c r="Y95" i="4"/>
  <c r="L238" i="4"/>
  <c r="X100" i="4"/>
  <c r="O206" i="4"/>
  <c r="Z170" i="4"/>
  <c r="W98" i="4"/>
  <c r="M105" i="4"/>
  <c r="AA98" i="4"/>
  <c r="W99" i="4"/>
  <c r="W95" i="4"/>
  <c r="V97" i="4"/>
  <c r="L93" i="4"/>
  <c r="M122" i="4"/>
  <c r="X239" i="4"/>
  <c r="M93" i="4"/>
  <c r="Z98" i="4"/>
  <c r="M100" i="4"/>
  <c r="L206" i="4"/>
  <c r="X95" i="4"/>
  <c r="W101" i="4"/>
  <c r="AA220" i="4"/>
  <c r="L86" i="4"/>
  <c r="Y239" i="4"/>
  <c r="M171" i="4"/>
  <c r="M172" i="4"/>
  <c r="Z97" i="4"/>
  <c r="W97" i="4"/>
  <c r="O97" i="4"/>
  <c r="Y3" i="4"/>
  <c r="L224" i="4"/>
  <c r="N224" i="4" s="1"/>
  <c r="Y100" i="4"/>
  <c r="AA100" i="4"/>
  <c r="Y96" i="4"/>
  <c r="V99" i="4"/>
  <c r="U85" i="4"/>
  <c r="Z80" i="4"/>
  <c r="AA102" i="4"/>
  <c r="X98" i="4"/>
  <c r="AA239" i="4"/>
  <c r="X97" i="4"/>
  <c r="V103" i="4"/>
  <c r="V102" i="4"/>
  <c r="Y97" i="4"/>
  <c r="V80" i="4"/>
  <c r="L220" i="4"/>
  <c r="Z109" i="4"/>
  <c r="U4" i="4"/>
  <c r="L106" i="4"/>
  <c r="N106" i="4" s="1"/>
  <c r="W96" i="4"/>
  <c r="AA68" i="4"/>
  <c r="L208" i="4"/>
  <c r="N208" i="4" s="1"/>
  <c r="M85" i="4"/>
  <c r="Y168" i="4"/>
  <c r="M86" i="4"/>
  <c r="X96" i="4"/>
  <c r="M4" i="4"/>
  <c r="Y167" i="4"/>
  <c r="V224" i="4"/>
  <c r="L4" i="4"/>
  <c r="N4" i="4" s="1"/>
  <c r="O70" i="4"/>
  <c r="X184" i="4"/>
  <c r="Y109" i="4"/>
  <c r="O16" i="4"/>
  <c r="L91" i="4"/>
  <c r="V6" i="4"/>
  <c r="Z99" i="4"/>
  <c r="X103" i="4"/>
  <c r="U99" i="4"/>
  <c r="O99" i="4"/>
  <c r="M103" i="4"/>
  <c r="Z100" i="4"/>
  <c r="X102" i="4"/>
  <c r="U100" i="4"/>
  <c r="O100" i="4"/>
  <c r="M102" i="4"/>
  <c r="Z28" i="4"/>
  <c r="Z21" i="4"/>
  <c r="AA31" i="4"/>
  <c r="Z34" i="4"/>
  <c r="M55" i="4"/>
  <c r="Z31" i="4"/>
  <c r="M116" i="4"/>
  <c r="L71" i="4"/>
  <c r="N71" i="4" s="1"/>
  <c r="L22" i="4"/>
  <c r="N22" i="4" s="1"/>
  <c r="M71" i="4"/>
  <c r="AA113" i="4"/>
  <c r="M19" i="4"/>
  <c r="Y31" i="4"/>
  <c r="Y115" i="4"/>
  <c r="W53" i="4"/>
  <c r="U15" i="4"/>
  <c r="X31" i="4"/>
  <c r="O114" i="4"/>
  <c r="W52" i="4"/>
  <c r="M14" i="4"/>
  <c r="M53" i="4"/>
  <c r="W113" i="4"/>
  <c r="L142" i="4"/>
  <c r="N142" i="4" s="1"/>
  <c r="L65" i="4"/>
  <c r="N65" i="4" s="1"/>
  <c r="M31" i="4"/>
  <c r="O37" i="4"/>
  <c r="O68" i="4"/>
  <c r="Z172" i="4"/>
  <c r="V3" i="4"/>
  <c r="Y103" i="4"/>
  <c r="Y102" i="4"/>
  <c r="Z85" i="4"/>
  <c r="Z3" i="4"/>
  <c r="X3" i="4"/>
  <c r="Z239" i="4"/>
  <c r="O105" i="4"/>
  <c r="W3" i="4"/>
  <c r="L117" i="4"/>
  <c r="Z221" i="4"/>
  <c r="L219" i="4"/>
  <c r="N219" i="4" s="1"/>
  <c r="U210" i="4"/>
  <c r="V109" i="4"/>
  <c r="Z103" i="4"/>
  <c r="U103" i="4"/>
  <c r="X85" i="4"/>
  <c r="AA97" i="4"/>
  <c r="Z102" i="4"/>
  <c r="U102" i="4"/>
  <c r="AA122" i="4"/>
  <c r="Y105" i="4"/>
  <c r="U122" i="4"/>
  <c r="O109" i="4"/>
  <c r="U169" i="4"/>
  <c r="AA168" i="4"/>
  <c r="U171" i="4"/>
  <c r="Y85" i="4"/>
  <c r="U168" i="4"/>
  <c r="AA172" i="4"/>
  <c r="Z87" i="4"/>
  <c r="X109" i="4"/>
  <c r="W121" i="4"/>
  <c r="W85" i="4"/>
  <c r="AA5" i="4"/>
  <c r="W168" i="4"/>
  <c r="V172" i="4"/>
  <c r="U5" i="4"/>
  <c r="O172" i="4"/>
  <c r="M104" i="4"/>
  <c r="L171" i="4"/>
  <c r="L107" i="4"/>
  <c r="V85" i="4"/>
  <c r="AA83" i="4"/>
  <c r="W172" i="4"/>
  <c r="O238" i="4"/>
  <c r="M108" i="4"/>
  <c r="L170" i="4"/>
  <c r="N170" i="4" s="1"/>
  <c r="AA105" i="4"/>
  <c r="W239" i="4"/>
  <c r="V5" i="4"/>
  <c r="U104" i="4"/>
  <c r="O4" i="4"/>
  <c r="W224" i="4"/>
  <c r="Y170" i="4"/>
  <c r="O5" i="4"/>
  <c r="O91" i="4"/>
  <c r="Y210" i="4"/>
  <c r="O85" i="4"/>
  <c r="V81" i="4"/>
  <c r="X84" i="4"/>
  <c r="Y172" i="4"/>
  <c r="W5" i="4"/>
  <c r="U109" i="4"/>
  <c r="M109" i="4"/>
  <c r="U6" i="4"/>
  <c r="Y80" i="4"/>
  <c r="V105" i="4"/>
  <c r="M167" i="4"/>
  <c r="U3" i="4"/>
  <c r="L92" i="4"/>
  <c r="N92" i="4" s="1"/>
  <c r="W208" i="4"/>
  <c r="AA85" i="4"/>
  <c r="Y5" i="4"/>
  <c r="V237" i="4"/>
  <c r="U67" i="4"/>
  <c r="Z167" i="4"/>
  <c r="X172" i="4"/>
  <c r="X108" i="4"/>
  <c r="L76" i="4"/>
  <c r="N76" i="4" s="1"/>
  <c r="L32" i="4"/>
  <c r="N32" i="4" s="1"/>
  <c r="M70" i="4"/>
  <c r="W122" i="4"/>
  <c r="M173" i="4"/>
  <c r="Y114" i="4"/>
  <c r="U206" i="4"/>
  <c r="L209" i="4"/>
  <c r="N209" i="4" s="1"/>
  <c r="Z81" i="4"/>
  <c r="AA84" i="4"/>
  <c r="W223" i="4"/>
  <c r="W106" i="4"/>
  <c r="O237" i="4"/>
  <c r="W88" i="4"/>
  <c r="X69" i="4"/>
  <c r="Y122" i="4"/>
  <c r="M170" i="4"/>
  <c r="U208" i="4"/>
  <c r="Y223" i="4"/>
  <c r="W167" i="4"/>
  <c r="O122" i="4"/>
  <c r="O51" i="4"/>
  <c r="M184" i="4"/>
  <c r="M82" i="4"/>
  <c r="O6" i="4"/>
  <c r="L237" i="4"/>
  <c r="V168" i="4"/>
  <c r="V104" i="4"/>
  <c r="M90" i="4"/>
  <c r="AA6" i="4"/>
  <c r="O173" i="4"/>
  <c r="W31" i="4"/>
  <c r="V31" i="4"/>
  <c r="Z237" i="4"/>
  <c r="X6" i="4"/>
  <c r="O123" i="4"/>
  <c r="W237" i="4"/>
  <c r="W51" i="4"/>
  <c r="Y75" i="4"/>
  <c r="U31" i="4"/>
  <c r="O72" i="4"/>
  <c r="X201" i="4"/>
  <c r="X123" i="4"/>
  <c r="V170" i="4"/>
  <c r="U223" i="4"/>
  <c r="M237" i="4"/>
  <c r="Y142" i="4"/>
  <c r="O65" i="4"/>
  <c r="L66" i="4"/>
  <c r="N66" i="4" s="1"/>
  <c r="Z6" i="4"/>
  <c r="L6" i="4"/>
  <c r="O111" i="4"/>
  <c r="O199" i="4"/>
  <c r="L144" i="4"/>
  <c r="Y211" i="4"/>
  <c r="L87" i="4"/>
  <c r="L89" i="4"/>
  <c r="N89" i="4" s="1"/>
  <c r="L207" i="4"/>
  <c r="Y79" i="4"/>
  <c r="L82" i="4"/>
  <c r="U183" i="4"/>
  <c r="W6" i="4"/>
  <c r="O167" i="4"/>
  <c r="X70" i="4"/>
  <c r="O81" i="4"/>
  <c r="L84" i="4"/>
  <c r="N84" i="4" s="1"/>
  <c r="V182" i="4"/>
  <c r="U167" i="4"/>
  <c r="L199" i="4"/>
  <c r="M15" i="4"/>
  <c r="O117" i="4"/>
  <c r="Z17" i="4"/>
  <c r="Y90" i="4"/>
  <c r="V88" i="4"/>
  <c r="W69" i="4"/>
  <c r="U170" i="4"/>
  <c r="L198" i="4"/>
  <c r="O54" i="4"/>
  <c r="Y69" i="4"/>
  <c r="AA223" i="4"/>
  <c r="AA106" i="4"/>
  <c r="Y6" i="4"/>
  <c r="O170" i="4"/>
  <c r="O223" i="4"/>
  <c r="X88" i="4"/>
  <c r="X170" i="4"/>
  <c r="O108" i="4"/>
  <c r="Z224" i="4"/>
  <c r="W170" i="4"/>
  <c r="V90" i="4"/>
  <c r="V89" i="4"/>
  <c r="U69" i="4"/>
  <c r="L88" i="4"/>
  <c r="N88" i="4" s="1"/>
  <c r="AA87" i="4"/>
  <c r="Y66" i="4"/>
  <c r="V66" i="4"/>
  <c r="U66" i="4"/>
  <c r="M84" i="4"/>
  <c r="L81" i="4"/>
  <c r="Y87" i="4"/>
  <c r="Y84" i="4"/>
  <c r="V84" i="4"/>
  <c r="L67" i="4"/>
  <c r="N67" i="4" s="1"/>
  <c r="L183" i="4"/>
  <c r="N183" i="4" s="1"/>
  <c r="Z223" i="4"/>
  <c r="Y121" i="4"/>
  <c r="X168" i="4"/>
  <c r="X104" i="4"/>
  <c r="V223" i="4"/>
  <c r="U121" i="4"/>
  <c r="O168" i="4"/>
  <c r="O104" i="4"/>
  <c r="U220" i="4"/>
  <c r="AA173" i="4"/>
  <c r="Y238" i="4"/>
  <c r="X171" i="4"/>
  <c r="X107" i="4"/>
  <c r="W173" i="4"/>
  <c r="U238" i="4"/>
  <c r="O171" i="4"/>
  <c r="O107" i="4"/>
  <c r="AA90" i="4"/>
  <c r="W92" i="4"/>
  <c r="L222" i="4"/>
  <c r="N222" i="4" s="1"/>
  <c r="V87" i="4"/>
  <c r="AA182" i="4"/>
  <c r="U84" i="4"/>
  <c r="M79" i="4"/>
  <c r="U81" i="4"/>
  <c r="Y237" i="4"/>
  <c r="U237" i="4"/>
  <c r="Z16" i="4"/>
  <c r="Y21" i="4"/>
  <c r="Z84" i="4"/>
  <c r="V82" i="4"/>
  <c r="U83" i="4"/>
  <c r="O182" i="4"/>
  <c r="AA170" i="4"/>
  <c r="Y123" i="4"/>
  <c r="Y108" i="4"/>
  <c r="X106" i="4"/>
  <c r="U123" i="4"/>
  <c r="U108" i="4"/>
  <c r="O106" i="4"/>
  <c r="W198" i="4"/>
  <c r="W28" i="4"/>
  <c r="U90" i="4"/>
  <c r="O87" i="4"/>
  <c r="Y81" i="4"/>
  <c r="V83" i="4"/>
  <c r="L70" i="4"/>
  <c r="O184" i="4"/>
  <c r="AA169" i="4"/>
  <c r="Y224" i="4"/>
  <c r="W169" i="4"/>
  <c r="U224" i="4"/>
  <c r="Y206" i="4"/>
  <c r="U79" i="4"/>
  <c r="U16" i="4"/>
  <c r="V207" i="4"/>
  <c r="O69" i="4"/>
  <c r="U86" i="4"/>
  <c r="V206" i="4"/>
  <c r="U54" i="4"/>
  <c r="L90" i="4"/>
  <c r="X211" i="4"/>
  <c r="V69" i="4"/>
  <c r="Y209" i="4"/>
  <c r="Z79" i="4"/>
  <c r="V79" i="4"/>
  <c r="M183" i="4"/>
  <c r="Z169" i="4"/>
  <c r="V169" i="4"/>
  <c r="M169" i="4"/>
  <c r="AA21" i="4"/>
  <c r="Z54" i="4"/>
  <c r="O116" i="4"/>
  <c r="M76" i="4"/>
  <c r="M32" i="4"/>
  <c r="V115" i="4"/>
  <c r="AA53" i="4"/>
  <c r="L72" i="4"/>
  <c r="L28" i="4"/>
  <c r="AA88" i="4"/>
  <c r="V68" i="4"/>
  <c r="W79" i="4"/>
  <c r="O84" i="4"/>
  <c r="L182" i="4"/>
  <c r="AA121" i="4"/>
  <c r="Z168" i="4"/>
  <c r="Z104" i="4"/>
  <c r="X223" i="4"/>
  <c r="X212" i="4"/>
  <c r="X206" i="4"/>
  <c r="L69" i="4"/>
  <c r="N69" i="4" s="1"/>
  <c r="Z86" i="4"/>
  <c r="Y182" i="4"/>
  <c r="V86" i="4"/>
  <c r="M182" i="4"/>
  <c r="AA238" i="4"/>
  <c r="Z171" i="4"/>
  <c r="Z107" i="4"/>
  <c r="Y173" i="4"/>
  <c r="W238" i="4"/>
  <c r="V171" i="4"/>
  <c r="V107" i="4"/>
  <c r="U173" i="4"/>
  <c r="L173" i="4"/>
  <c r="M17" i="4"/>
  <c r="M16" i="4"/>
  <c r="Y219" i="4"/>
  <c r="U88" i="4"/>
  <c r="W86" i="4"/>
  <c r="AA237" i="4"/>
  <c r="Y234" i="4"/>
  <c r="M150" i="4"/>
  <c r="X90" i="4"/>
  <c r="AA206" i="4"/>
  <c r="U87" i="4"/>
  <c r="M87" i="4"/>
  <c r="O89" i="4"/>
  <c r="O207" i="4"/>
  <c r="W66" i="4"/>
  <c r="AA123" i="4"/>
  <c r="AA108" i="4"/>
  <c r="Z106" i="4"/>
  <c r="W123" i="4"/>
  <c r="W108" i="4"/>
  <c r="V106" i="4"/>
  <c r="AA69" i="4"/>
  <c r="W87" i="4"/>
  <c r="M211" i="4"/>
  <c r="X66" i="4"/>
  <c r="U182" i="4"/>
  <c r="W67" i="4"/>
  <c r="AA224" i="4"/>
  <c r="Z122" i="4"/>
  <c r="Y169" i="4"/>
  <c r="V122" i="4"/>
  <c r="O79" i="4"/>
  <c r="AA222" i="4"/>
  <c r="M69" i="4"/>
  <c r="O88" i="4"/>
  <c r="AA86" i="4"/>
  <c r="W84" i="4"/>
  <c r="Z238" i="4"/>
  <c r="Y171" i="4"/>
  <c r="Y107" i="4"/>
  <c r="X173" i="4"/>
  <c r="V238" i="4"/>
  <c r="U107" i="4"/>
  <c r="Z206" i="4"/>
  <c r="W206" i="4"/>
  <c r="Z182" i="4"/>
  <c r="W182" i="4"/>
  <c r="O86" i="4"/>
  <c r="M66" i="4"/>
  <c r="Z69" i="4"/>
  <c r="X79" i="4"/>
  <c r="M67" i="4"/>
  <c r="Z123" i="4"/>
  <c r="Z108" i="4"/>
  <c r="Y106" i="4"/>
  <c r="V123" i="4"/>
  <c r="V108" i="4"/>
  <c r="U106" i="4"/>
  <c r="V53" i="4"/>
  <c r="O53" i="4"/>
  <c r="Z208" i="4"/>
  <c r="M88" i="4"/>
  <c r="Z66" i="4"/>
  <c r="O66" i="4"/>
  <c r="AA28" i="4"/>
  <c r="Y28" i="4"/>
  <c r="V32" i="4"/>
  <c r="X87" i="4"/>
  <c r="O208" i="4"/>
  <c r="L211" i="4"/>
  <c r="AA82" i="4"/>
  <c r="Z67" i="4"/>
  <c r="Z183" i="4"/>
  <c r="Y86" i="4"/>
  <c r="X81" i="4"/>
  <c r="U80" i="4"/>
  <c r="O67" i="4"/>
  <c r="O183" i="4"/>
  <c r="M81" i="4"/>
  <c r="O19" i="4"/>
  <c r="Y220" i="4"/>
  <c r="AA19" i="4"/>
  <c r="Y19" i="4"/>
  <c r="V28" i="4"/>
  <c r="Y119" i="4"/>
  <c r="Y57" i="4"/>
  <c r="Y92" i="4"/>
  <c r="V220" i="4"/>
  <c r="X209" i="4"/>
  <c r="AA81" i="4"/>
  <c r="X80" i="4"/>
  <c r="W83" i="4"/>
  <c r="V70" i="4"/>
  <c r="V184" i="4"/>
  <c r="M80" i="4"/>
  <c r="L83" i="4"/>
  <c r="AA15" i="4"/>
  <c r="Y15" i="4"/>
  <c r="V19" i="4"/>
  <c r="O15" i="4"/>
  <c r="V221" i="4"/>
  <c r="M209" i="4"/>
  <c r="X111" i="4"/>
  <c r="V15" i="4"/>
  <c r="O219" i="4"/>
  <c r="V94" i="4"/>
  <c r="X208" i="4"/>
  <c r="AA80" i="4"/>
  <c r="Z83" i="4"/>
  <c r="Y70" i="4"/>
  <c r="Y184" i="4"/>
  <c r="W82" i="4"/>
  <c r="V67" i="4"/>
  <c r="V183" i="4"/>
  <c r="O83" i="4"/>
  <c r="Z53" i="4"/>
  <c r="X53" i="4"/>
  <c r="M72" i="4"/>
  <c r="V92" i="4"/>
  <c r="AA209" i="4"/>
  <c r="M208" i="4"/>
  <c r="L41" i="4"/>
  <c r="N41" i="4" s="1"/>
  <c r="L159" i="4"/>
  <c r="N159" i="4" s="1"/>
  <c r="M232" i="4"/>
  <c r="L138" i="4"/>
  <c r="N138" i="4" s="1"/>
  <c r="L161" i="4"/>
  <c r="N161" i="4" s="1"/>
  <c r="M144" i="4"/>
  <c r="Z51" i="4"/>
  <c r="X36" i="4"/>
  <c r="U53" i="4"/>
  <c r="L53" i="4"/>
  <c r="N53" i="4" s="1"/>
  <c r="W115" i="4"/>
  <c r="Y53" i="4"/>
  <c r="W90" i="4"/>
  <c r="Y88" i="4"/>
  <c r="AA79" i="4"/>
  <c r="Z82" i="4"/>
  <c r="Y67" i="4"/>
  <c r="Y183" i="4"/>
  <c r="X86" i="4"/>
  <c r="W81" i="4"/>
  <c r="O82" i="4"/>
  <c r="U143" i="4"/>
  <c r="Z36" i="4"/>
  <c r="AA208" i="4"/>
  <c r="X28" i="4"/>
  <c r="U19" i="4"/>
  <c r="U222" i="4"/>
  <c r="W80" i="4"/>
  <c r="U70" i="4"/>
  <c r="U184" i="4"/>
  <c r="X15" i="4"/>
  <c r="M36" i="4"/>
  <c r="Z19" i="4"/>
  <c r="M28" i="4"/>
  <c r="W36" i="4"/>
  <c r="AA55" i="4"/>
  <c r="V17" i="4"/>
  <c r="U74" i="4"/>
  <c r="W30" i="4"/>
  <c r="Y208" i="4"/>
  <c r="V211" i="4"/>
  <c r="AA70" i="4"/>
  <c r="AA184" i="4"/>
  <c r="Y82" i="4"/>
  <c r="X67" i="4"/>
  <c r="X183" i="4"/>
  <c r="Z15" i="4"/>
  <c r="AA66" i="4"/>
  <c r="AA67" i="4"/>
  <c r="AA183" i="4"/>
  <c r="AA76" i="4"/>
  <c r="W19" i="4"/>
  <c r="O221" i="4"/>
  <c r="W209" i="4"/>
  <c r="V209" i="4"/>
  <c r="AA72" i="4"/>
  <c r="Y111" i="4"/>
  <c r="W15" i="4"/>
  <c r="X83" i="4"/>
  <c r="W70" i="4"/>
  <c r="W184" i="4"/>
  <c r="U82" i="4"/>
  <c r="M83" i="4"/>
  <c r="L184" i="4"/>
  <c r="AA153" i="4"/>
  <c r="Y51" i="4"/>
  <c r="V119" i="4"/>
  <c r="O57" i="4"/>
  <c r="L115" i="4"/>
  <c r="M222" i="4"/>
  <c r="Z209" i="4"/>
  <c r="V208" i="4"/>
  <c r="AA51" i="4"/>
  <c r="Y32" i="4"/>
  <c r="Z72" i="4"/>
  <c r="O28" i="4"/>
  <c r="O209" i="4"/>
  <c r="Z70" i="4"/>
  <c r="Z184" i="4"/>
  <c r="X82" i="4"/>
  <c r="W183" i="4"/>
  <c r="AA32" i="4"/>
  <c r="X114" i="4"/>
  <c r="U65" i="4"/>
  <c r="L17" i="4"/>
  <c r="AA221" i="4"/>
  <c r="W68" i="4"/>
  <c r="U211" i="4"/>
  <c r="V216" i="4"/>
  <c r="U146" i="4"/>
  <c r="X113" i="4"/>
  <c r="W17" i="4"/>
  <c r="U55" i="4"/>
  <c r="Z220" i="4"/>
  <c r="Y91" i="4"/>
  <c r="Z88" i="4"/>
  <c r="AA30" i="4"/>
  <c r="O74" i="4"/>
  <c r="V219" i="4"/>
  <c r="W202" i="4"/>
  <c r="L147" i="4"/>
  <c r="N147" i="4" s="1"/>
  <c r="X55" i="4"/>
  <c r="L74" i="4"/>
  <c r="L94" i="4"/>
  <c r="N94" i="4" s="1"/>
  <c r="U34" i="4"/>
  <c r="Z93" i="4"/>
  <c r="AA211" i="4"/>
  <c r="Y89" i="4"/>
  <c r="Y207" i="4"/>
  <c r="X210" i="4"/>
  <c r="M210" i="4"/>
  <c r="L132" i="4"/>
  <c r="N132" i="4" s="1"/>
  <c r="L9" i="4"/>
  <c r="N9" i="4" s="1"/>
  <c r="L62" i="4"/>
  <c r="N62" i="4" s="1"/>
  <c r="M225" i="4"/>
  <c r="Y113" i="4"/>
  <c r="X51" i="4"/>
  <c r="V113" i="4"/>
  <c r="U32" i="4"/>
  <c r="M51" i="4"/>
  <c r="V222" i="4"/>
  <c r="U92" i="4"/>
  <c r="AA17" i="4"/>
  <c r="V74" i="4"/>
  <c r="U118" i="4"/>
  <c r="Z56" i="4"/>
  <c r="AA210" i="4"/>
  <c r="Y55" i="4"/>
  <c r="V65" i="4"/>
  <c r="U30" i="4"/>
  <c r="O34" i="4"/>
  <c r="L55" i="4"/>
  <c r="Y117" i="4"/>
  <c r="W55" i="4"/>
  <c r="W219" i="4"/>
  <c r="U197" i="4"/>
  <c r="L200" i="4"/>
  <c r="N200" i="4" s="1"/>
  <c r="Z115" i="4"/>
  <c r="X30" i="4"/>
  <c r="V55" i="4"/>
  <c r="U28" i="4"/>
  <c r="O32" i="4"/>
  <c r="M30" i="4"/>
  <c r="AA219" i="4"/>
  <c r="W221" i="4"/>
  <c r="V93" i="4"/>
  <c r="Y68" i="4"/>
  <c r="W211" i="4"/>
  <c r="U89" i="4"/>
  <c r="U207" i="4"/>
  <c r="V196" i="4"/>
  <c r="L202" i="4"/>
  <c r="Z74" i="4"/>
  <c r="U21" i="4"/>
  <c r="Y94" i="4"/>
  <c r="L143" i="4"/>
  <c r="N143" i="4" s="1"/>
  <c r="Z55" i="4"/>
  <c r="Y36" i="4"/>
  <c r="X21" i="4"/>
  <c r="V51" i="4"/>
  <c r="O30" i="4"/>
  <c r="M21" i="4"/>
  <c r="W93" i="4"/>
  <c r="Z211" i="4"/>
  <c r="X89" i="4"/>
  <c r="X207" i="4"/>
  <c r="W210" i="4"/>
  <c r="O211" i="4"/>
  <c r="M89" i="4"/>
  <c r="M207" i="4"/>
  <c r="L210" i="4"/>
  <c r="O156" i="4"/>
  <c r="AA117" i="4"/>
  <c r="X17" i="4"/>
  <c r="V34" i="4"/>
  <c r="U17" i="4"/>
  <c r="O21" i="4"/>
  <c r="L196" i="4"/>
  <c r="AA115" i="4"/>
  <c r="L77" i="4"/>
  <c r="N77" i="4" s="1"/>
  <c r="L33" i="4"/>
  <c r="N33" i="4" s="1"/>
  <c r="X219" i="4"/>
  <c r="V91" i="4"/>
  <c r="AA89" i="4"/>
  <c r="AA207" i="4"/>
  <c r="Z210" i="4"/>
  <c r="U68" i="4"/>
  <c r="O210" i="4"/>
  <c r="L204" i="4"/>
  <c r="N204" i="4" s="1"/>
  <c r="Y30" i="4"/>
  <c r="W65" i="4"/>
  <c r="O17" i="4"/>
  <c r="X222" i="4"/>
  <c r="Z144" i="4"/>
  <c r="V30" i="4"/>
  <c r="X68" i="4"/>
  <c r="M68" i="4"/>
  <c r="L234" i="4"/>
  <c r="W89" i="4"/>
  <c r="W207" i="4"/>
  <c r="V210" i="4"/>
  <c r="Z30" i="4"/>
  <c r="Y17" i="4"/>
  <c r="Y221" i="4"/>
  <c r="O220" i="4"/>
  <c r="W226" i="4"/>
  <c r="O144" i="4"/>
  <c r="L155" i="4"/>
  <c r="M219" i="4"/>
  <c r="Z89" i="4"/>
  <c r="Z207" i="4"/>
  <c r="L231" i="4"/>
  <c r="N231" i="4" s="1"/>
  <c r="AA148" i="4"/>
  <c r="AA34" i="4"/>
  <c r="X115" i="4"/>
  <c r="Y74" i="4"/>
  <c r="Y93" i="4"/>
  <c r="L152" i="4"/>
  <c r="N152" i="4" s="1"/>
  <c r="AA93" i="4"/>
  <c r="W220" i="4"/>
  <c r="L205" i="4"/>
  <c r="O145" i="4"/>
  <c r="AA52" i="4"/>
  <c r="Z52" i="4"/>
  <c r="W34" i="4"/>
  <c r="V52" i="4"/>
  <c r="O77" i="4"/>
  <c r="O33" i="4"/>
  <c r="Z90" i="4"/>
  <c r="X92" i="4"/>
  <c r="W222" i="4"/>
  <c r="U91" i="4"/>
  <c r="O90" i="4"/>
  <c r="M92" i="4"/>
  <c r="Y52" i="4"/>
  <c r="X52" i="4"/>
  <c r="U52" i="4"/>
  <c r="M52" i="4"/>
  <c r="AA92" i="4"/>
  <c r="Z222" i="4"/>
  <c r="X91" i="4"/>
  <c r="U94" i="4"/>
  <c r="O222" i="4"/>
  <c r="M91" i="4"/>
  <c r="AA200" i="4"/>
  <c r="AA33" i="4"/>
  <c r="V33" i="4"/>
  <c r="Z231" i="4"/>
  <c r="L192" i="4"/>
  <c r="X199" i="4"/>
  <c r="W21" i="4"/>
  <c r="M37" i="4"/>
  <c r="V120" i="4"/>
  <c r="V58" i="4"/>
  <c r="Y20" i="4"/>
  <c r="AA91" i="4"/>
  <c r="X94" i="4"/>
  <c r="M94" i="4"/>
  <c r="Z196" i="4"/>
  <c r="U198" i="4"/>
  <c r="O93" i="4"/>
  <c r="O14" i="4"/>
  <c r="L110" i="4"/>
  <c r="V35" i="4"/>
  <c r="M56" i="4"/>
  <c r="U18" i="4"/>
  <c r="AA94" i="4"/>
  <c r="O195" i="4"/>
  <c r="W14" i="4"/>
  <c r="W120" i="4"/>
  <c r="W58" i="4"/>
  <c r="U20" i="4"/>
  <c r="Z92" i="4"/>
  <c r="Y222" i="4"/>
  <c r="W91" i="4"/>
  <c r="U219" i="4"/>
  <c r="O92" i="4"/>
  <c r="Z232" i="4"/>
  <c r="Y212" i="4"/>
  <c r="O155" i="4"/>
  <c r="W155" i="4"/>
  <c r="X14" i="4"/>
  <c r="Z91" i="4"/>
  <c r="W94" i="4"/>
  <c r="L48" i="4"/>
  <c r="N48" i="4" s="1"/>
  <c r="L179" i="4"/>
  <c r="N179" i="4" s="1"/>
  <c r="U231" i="4"/>
  <c r="U217" i="4"/>
  <c r="M230" i="4"/>
  <c r="V154" i="4"/>
  <c r="L195" i="4"/>
  <c r="N195" i="4" s="1"/>
  <c r="Z14" i="4"/>
  <c r="W114" i="4"/>
  <c r="V114" i="4"/>
  <c r="V14" i="4"/>
  <c r="L180" i="4"/>
  <c r="N180" i="4" s="1"/>
  <c r="L128" i="4"/>
  <c r="N128" i="4" s="1"/>
  <c r="L127" i="4"/>
  <c r="N127" i="4" s="1"/>
  <c r="L191" i="4"/>
  <c r="N191" i="4" s="1"/>
  <c r="O231" i="4"/>
  <c r="AA78" i="4"/>
  <c r="AA14" i="4"/>
  <c r="Y120" i="4"/>
  <c r="Y14" i="4"/>
  <c r="W74" i="4"/>
  <c r="U117" i="4"/>
  <c r="U14" i="4"/>
  <c r="O55" i="4"/>
  <c r="Z94" i="4"/>
  <c r="O94" i="4"/>
  <c r="AA215" i="4"/>
  <c r="W225" i="4"/>
  <c r="L228" i="4"/>
  <c r="M156" i="4"/>
  <c r="AA77" i="4"/>
  <c r="Z116" i="4"/>
  <c r="W72" i="4"/>
  <c r="V111" i="4"/>
  <c r="U116" i="4"/>
  <c r="M114" i="4"/>
  <c r="X220" i="4"/>
  <c r="U221" i="4"/>
  <c r="M220" i="4"/>
  <c r="L225" i="4"/>
  <c r="N225" i="4" s="1"/>
  <c r="L153" i="4"/>
  <c r="N153" i="4" s="1"/>
  <c r="AA74" i="4"/>
  <c r="Z76" i="4"/>
  <c r="W57" i="4"/>
  <c r="V72" i="4"/>
  <c r="U72" i="4"/>
  <c r="O52" i="4"/>
  <c r="M74" i="4"/>
  <c r="X221" i="4"/>
  <c r="U93" i="4"/>
  <c r="M221" i="4"/>
  <c r="V151" i="4"/>
  <c r="L154" i="4"/>
  <c r="AA65" i="4"/>
  <c r="X74" i="4"/>
  <c r="V57" i="4"/>
  <c r="U57" i="4"/>
  <c r="M65" i="4"/>
  <c r="X93" i="4"/>
  <c r="X204" i="4"/>
  <c r="X72" i="4"/>
  <c r="M57" i="4"/>
  <c r="AA35" i="4"/>
  <c r="Z219" i="4"/>
  <c r="X194" i="4"/>
  <c r="W193" i="4"/>
  <c r="X192" i="4"/>
  <c r="L193" i="4"/>
  <c r="Y144" i="4"/>
  <c r="AA57" i="4"/>
  <c r="Y73" i="4"/>
  <c r="V78" i="4"/>
  <c r="X37" i="4"/>
  <c r="W205" i="4"/>
  <c r="X146" i="4"/>
  <c r="M199" i="4"/>
  <c r="Z142" i="4"/>
  <c r="Z32" i="4"/>
  <c r="Y72" i="4"/>
  <c r="X142" i="4"/>
  <c r="X20" i="4"/>
  <c r="W32" i="4"/>
  <c r="V77" i="4"/>
  <c r="V22" i="4"/>
  <c r="L35" i="4"/>
  <c r="X144" i="4"/>
  <c r="M196" i="4"/>
  <c r="Z118" i="4"/>
  <c r="Y65" i="4"/>
  <c r="X19" i="4"/>
  <c r="V76" i="4"/>
  <c r="V21" i="4"/>
  <c r="O36" i="4"/>
  <c r="V215" i="4"/>
  <c r="Z117" i="4"/>
  <c r="Y58" i="4"/>
  <c r="V20" i="4"/>
  <c r="W154" i="4"/>
  <c r="U37" i="4"/>
  <c r="M148" i="4"/>
  <c r="AA142" i="4"/>
  <c r="AA36" i="4"/>
  <c r="X112" i="4"/>
  <c r="W22" i="4"/>
  <c r="V71" i="4"/>
  <c r="U36" i="4"/>
  <c r="O142" i="4"/>
  <c r="M228" i="4"/>
  <c r="V152" i="4"/>
  <c r="AA119" i="4"/>
  <c r="Z112" i="4"/>
  <c r="Z20" i="4"/>
  <c r="W142" i="4"/>
  <c r="O118" i="4"/>
  <c r="X215" i="4"/>
  <c r="L217" i="4"/>
  <c r="X154" i="4"/>
  <c r="W20" i="4"/>
  <c r="W110" i="4"/>
  <c r="W35" i="4"/>
  <c r="V118" i="4"/>
  <c r="V56" i="4"/>
  <c r="V18" i="4"/>
  <c r="O75" i="4"/>
  <c r="V144" i="4"/>
  <c r="Z18" i="4"/>
  <c r="U142" i="4"/>
  <c r="U152" i="4"/>
  <c r="O215" i="4"/>
  <c r="M217" i="4"/>
  <c r="AA196" i="4"/>
  <c r="W152" i="4"/>
  <c r="AA114" i="4"/>
  <c r="Y34" i="4"/>
  <c r="X65" i="4"/>
  <c r="W111" i="4"/>
  <c r="O115" i="4"/>
  <c r="O20" i="4"/>
  <c r="V73" i="4"/>
  <c r="Y154" i="4"/>
  <c r="M226" i="4"/>
  <c r="L232" i="4"/>
  <c r="N232" i="4" s="1"/>
  <c r="L235" i="4"/>
  <c r="AA155" i="4"/>
  <c r="U196" i="4"/>
  <c r="Z65" i="4"/>
  <c r="X57" i="4"/>
  <c r="O112" i="4"/>
  <c r="M142" i="4"/>
  <c r="U215" i="4"/>
  <c r="AA234" i="4"/>
  <c r="M215" i="4"/>
  <c r="AA228" i="4"/>
  <c r="AA154" i="4"/>
  <c r="U155" i="4"/>
  <c r="AA150" i="4"/>
  <c r="AA111" i="4"/>
  <c r="Z57" i="4"/>
  <c r="O76" i="4"/>
  <c r="O18" i="4"/>
  <c r="M20" i="4"/>
  <c r="L20" i="4"/>
  <c r="N20" i="4" s="1"/>
  <c r="AA229" i="4"/>
  <c r="AA217" i="4"/>
  <c r="AA231" i="4"/>
  <c r="Z234" i="4"/>
  <c r="Z227" i="4"/>
  <c r="L233" i="4"/>
  <c r="AA152" i="4"/>
  <c r="U154" i="4"/>
  <c r="AA110" i="4"/>
  <c r="AA29" i="4"/>
  <c r="W71" i="4"/>
  <c r="V142" i="4"/>
  <c r="U115" i="4"/>
  <c r="M113" i="4"/>
  <c r="Y29" i="4"/>
  <c r="U112" i="4"/>
  <c r="M18" i="4"/>
  <c r="O225" i="4"/>
  <c r="Z199" i="4"/>
  <c r="V147" i="4"/>
  <c r="AA22" i="4"/>
  <c r="V117" i="4"/>
  <c r="U76" i="4"/>
  <c r="M111" i="4"/>
  <c r="L58" i="4"/>
  <c r="W148" i="4"/>
  <c r="L151" i="4"/>
  <c r="N151" i="4" s="1"/>
  <c r="AA20" i="4"/>
  <c r="O56" i="4"/>
  <c r="O120" i="4"/>
  <c r="AA226" i="4"/>
  <c r="Y146" i="4"/>
  <c r="W149" i="4"/>
  <c r="AA71" i="4"/>
  <c r="Z37" i="4"/>
  <c r="Y202" i="4"/>
  <c r="W217" i="4"/>
  <c r="V110" i="4"/>
  <c r="V29" i="4"/>
  <c r="U56" i="4"/>
  <c r="L120" i="4"/>
  <c r="W118" i="4"/>
  <c r="W146" i="4"/>
  <c r="O154" i="4"/>
  <c r="M195" i="4"/>
  <c r="L149" i="4"/>
  <c r="W78" i="4"/>
  <c r="U232" i="4"/>
  <c r="X235" i="4"/>
  <c r="Z195" i="4"/>
  <c r="Y143" i="4"/>
  <c r="W145" i="4"/>
  <c r="U151" i="4"/>
  <c r="O152" i="4"/>
  <c r="L148" i="4"/>
  <c r="Y151" i="4"/>
  <c r="AA116" i="4"/>
  <c r="AA54" i="4"/>
  <c r="AA16" i="4"/>
  <c r="Z73" i="4"/>
  <c r="Z29" i="4"/>
  <c r="Y112" i="4"/>
  <c r="Y37" i="4"/>
  <c r="X120" i="4"/>
  <c r="X58" i="4"/>
  <c r="W77" i="4"/>
  <c r="W33" i="4"/>
  <c r="V116" i="4"/>
  <c r="V54" i="4"/>
  <c r="V16" i="4"/>
  <c r="U73" i="4"/>
  <c r="U29" i="4"/>
  <c r="O73" i="4"/>
  <c r="O29" i="4"/>
  <c r="M120" i="4"/>
  <c r="M58" i="4"/>
  <c r="Z155" i="4"/>
  <c r="X202" i="4"/>
  <c r="W144" i="4"/>
  <c r="O151" i="4"/>
  <c r="M155" i="4"/>
  <c r="X119" i="4"/>
  <c r="W76" i="4"/>
  <c r="M119" i="4"/>
  <c r="U229" i="4"/>
  <c r="V233" i="4"/>
  <c r="Z236" i="4"/>
  <c r="Y194" i="4"/>
  <c r="L212" i="4"/>
  <c r="Z154" i="4"/>
  <c r="X195" i="4"/>
  <c r="W143" i="4"/>
  <c r="O149" i="4"/>
  <c r="M154" i="4"/>
  <c r="L146" i="4"/>
  <c r="Y149" i="4"/>
  <c r="Z71" i="4"/>
  <c r="Z22" i="4"/>
  <c r="Y110" i="4"/>
  <c r="Y35" i="4"/>
  <c r="X118" i="4"/>
  <c r="X56" i="4"/>
  <c r="X18" i="4"/>
  <c r="W75" i="4"/>
  <c r="U71" i="4"/>
  <c r="U22" i="4"/>
  <c r="O71" i="4"/>
  <c r="O22" i="4"/>
  <c r="M118" i="4"/>
  <c r="L75" i="4"/>
  <c r="AA232" i="4"/>
  <c r="U228" i="4"/>
  <c r="Y232" i="4"/>
  <c r="Z152" i="4"/>
  <c r="X155" i="4"/>
  <c r="V201" i="4"/>
  <c r="O148" i="4"/>
  <c r="M152" i="4"/>
  <c r="L145" i="4"/>
  <c r="Z148" i="4"/>
  <c r="Y78" i="4"/>
  <c r="X117" i="4"/>
  <c r="M117" i="4"/>
  <c r="U225" i="4"/>
  <c r="V231" i="4"/>
  <c r="Z151" i="4"/>
  <c r="X152" i="4"/>
  <c r="V195" i="4"/>
  <c r="O146" i="4"/>
  <c r="M151" i="4"/>
  <c r="U150" i="4"/>
  <c r="AA112" i="4"/>
  <c r="AA37" i="4"/>
  <c r="Z120" i="4"/>
  <c r="Z58" i="4"/>
  <c r="Y77" i="4"/>
  <c r="Y33" i="4"/>
  <c r="X116" i="4"/>
  <c r="X54" i="4"/>
  <c r="X16" i="4"/>
  <c r="W73" i="4"/>
  <c r="W29" i="4"/>
  <c r="V112" i="4"/>
  <c r="V37" i="4"/>
  <c r="U120" i="4"/>
  <c r="U58" i="4"/>
  <c r="O58" i="4"/>
  <c r="L73" i="4"/>
  <c r="Z145" i="4"/>
  <c r="X151" i="4"/>
  <c r="V155" i="4"/>
  <c r="Z146" i="4"/>
  <c r="Z119" i="4"/>
  <c r="Y76" i="4"/>
  <c r="U119" i="4"/>
  <c r="O119" i="4"/>
  <c r="M115" i="4"/>
  <c r="O229" i="4"/>
  <c r="X149" i="4"/>
  <c r="O203" i="4"/>
  <c r="AA145" i="4"/>
  <c r="AA195" i="4"/>
  <c r="Z143" i="4"/>
  <c r="X148" i="4"/>
  <c r="M143" i="4"/>
  <c r="O226" i="4"/>
  <c r="L229" i="4"/>
  <c r="Y201" i="4"/>
  <c r="X145" i="4"/>
  <c r="V149" i="4"/>
  <c r="X200" i="4"/>
  <c r="L203" i="4"/>
  <c r="N203" i="4" s="1"/>
  <c r="W119" i="4"/>
  <c r="Z229" i="4"/>
  <c r="O217" i="4"/>
  <c r="O228" i="4"/>
  <c r="Y200" i="4"/>
  <c r="V148" i="4"/>
  <c r="AA75" i="4"/>
  <c r="Z114" i="4"/>
  <c r="Y71" i="4"/>
  <c r="Y22" i="4"/>
  <c r="X110" i="4"/>
  <c r="X35" i="4"/>
  <c r="W56" i="4"/>
  <c r="W18" i="4"/>
  <c r="V75" i="4"/>
  <c r="U114" i="4"/>
  <c r="M110" i="4"/>
  <c r="M35" i="4"/>
  <c r="L118" i="4"/>
  <c r="L56" i="4"/>
  <c r="N56" i="4" s="1"/>
  <c r="L18" i="4"/>
  <c r="N18" i="4" s="1"/>
  <c r="Z228" i="4"/>
  <c r="O216" i="4"/>
  <c r="V217" i="4"/>
  <c r="L227" i="4"/>
  <c r="AA151" i="4"/>
  <c r="Y199" i="4"/>
  <c r="X143" i="4"/>
  <c r="V146" i="4"/>
  <c r="Y198" i="4"/>
  <c r="L201" i="4"/>
  <c r="Z113" i="4"/>
  <c r="X78" i="4"/>
  <c r="X34" i="4"/>
  <c r="W117" i="4"/>
  <c r="U113" i="4"/>
  <c r="U51" i="4"/>
  <c r="O113" i="4"/>
  <c r="M78" i="4"/>
  <c r="AA73" i="4"/>
  <c r="X77" i="4"/>
  <c r="X33" i="4"/>
  <c r="W116" i="4"/>
  <c r="W54" i="4"/>
  <c r="W16" i="4"/>
  <c r="M77" i="4"/>
  <c r="M33" i="4"/>
  <c r="L116" i="4"/>
  <c r="L54" i="4"/>
  <c r="L16" i="4"/>
  <c r="N16" i="4" s="1"/>
  <c r="L189" i="4"/>
  <c r="N189" i="4" s="1"/>
  <c r="L39" i="4"/>
  <c r="N39" i="4" s="1"/>
  <c r="X217" i="4"/>
  <c r="AA144" i="4"/>
  <c r="Y155" i="4"/>
  <c r="V143" i="4"/>
  <c r="Z111" i="4"/>
  <c r="X76" i="4"/>
  <c r="X32" i="4"/>
  <c r="U111" i="4"/>
  <c r="AA143" i="4"/>
  <c r="Z110" i="4"/>
  <c r="Z35" i="4"/>
  <c r="Y118" i="4"/>
  <c r="Y56" i="4"/>
  <c r="Y18" i="4"/>
  <c r="X75" i="4"/>
  <c r="U110" i="4"/>
  <c r="U35" i="4"/>
  <c r="O110" i="4"/>
  <c r="O35" i="4"/>
  <c r="M75" i="4"/>
  <c r="L23" i="4"/>
  <c r="N23" i="4" s="1"/>
  <c r="Z213" i="4"/>
  <c r="Z203" i="4"/>
  <c r="Y152" i="4"/>
  <c r="Z78" i="4"/>
  <c r="U78" i="4"/>
  <c r="Z201" i="4"/>
  <c r="Y148" i="4"/>
  <c r="W151" i="4"/>
  <c r="U195" i="4"/>
  <c r="AA120" i="4"/>
  <c r="AA58" i="4"/>
  <c r="Z77" i="4"/>
  <c r="Z33" i="4"/>
  <c r="Y116" i="4"/>
  <c r="Y54" i="4"/>
  <c r="Y16" i="4"/>
  <c r="X73" i="4"/>
  <c r="X29" i="4"/>
  <c r="W112" i="4"/>
  <c r="W37" i="4"/>
  <c r="U77" i="4"/>
  <c r="U33" i="4"/>
  <c r="Z200" i="4"/>
  <c r="V229" i="4"/>
  <c r="M229" i="4"/>
  <c r="Y145" i="4"/>
  <c r="Z156" i="4"/>
  <c r="Y197" i="4"/>
  <c r="AA118" i="4"/>
  <c r="AA56" i="4"/>
  <c r="AA18" i="4"/>
  <c r="Z75" i="4"/>
  <c r="X71" i="4"/>
  <c r="X22" i="4"/>
  <c r="U75" i="4"/>
  <c r="Z225" i="4"/>
  <c r="X236" i="4"/>
  <c r="L194" i="4"/>
  <c r="Y195" i="4"/>
  <c r="X198" i="4"/>
  <c r="W201" i="4"/>
  <c r="U149" i="4"/>
  <c r="O202" i="4"/>
  <c r="AA233" i="4"/>
  <c r="Z217" i="4"/>
  <c r="W215" i="4"/>
  <c r="L236" i="4"/>
  <c r="L214" i="4"/>
  <c r="Z153" i="4"/>
  <c r="Y156" i="4"/>
  <c r="X197" i="4"/>
  <c r="W200" i="4"/>
  <c r="V203" i="4"/>
  <c r="V145" i="4"/>
  <c r="U148" i="4"/>
  <c r="O201" i="4"/>
  <c r="O143" i="4"/>
  <c r="M149" i="4"/>
  <c r="Z215" i="4"/>
  <c r="W212" i="4"/>
  <c r="AA149" i="4"/>
  <c r="X196" i="4"/>
  <c r="W199" i="4"/>
  <c r="V202" i="4"/>
  <c r="U147" i="4"/>
  <c r="O200" i="4"/>
  <c r="AA230" i="4"/>
  <c r="Y236" i="4"/>
  <c r="AA147" i="4"/>
  <c r="Z150" i="4"/>
  <c r="Y153" i="4"/>
  <c r="X156" i="4"/>
  <c r="W197" i="4"/>
  <c r="V200" i="4"/>
  <c r="U203" i="4"/>
  <c r="U145" i="4"/>
  <c r="O198" i="4"/>
  <c r="M146" i="4"/>
  <c r="Y227" i="4"/>
  <c r="V228" i="4"/>
  <c r="AA146" i="4"/>
  <c r="Z149" i="4"/>
  <c r="W196" i="4"/>
  <c r="V199" i="4"/>
  <c r="U202" i="4"/>
  <c r="U144" i="4"/>
  <c r="O197" i="4"/>
  <c r="M203" i="4"/>
  <c r="M145" i="4"/>
  <c r="Y233" i="4"/>
  <c r="M147" i="4"/>
  <c r="L150" i="4"/>
  <c r="N150" i="4" s="1"/>
  <c r="Y225" i="4"/>
  <c r="V227" i="4"/>
  <c r="V230" i="4"/>
  <c r="AA203" i="4"/>
  <c r="W195" i="4"/>
  <c r="V198" i="4"/>
  <c r="U201" i="4"/>
  <c r="O196" i="4"/>
  <c r="M202" i="4"/>
  <c r="AA227" i="4"/>
  <c r="Y217" i="4"/>
  <c r="V225" i="4"/>
  <c r="L230" i="4"/>
  <c r="AA202" i="4"/>
  <c r="Z147" i="4"/>
  <c r="Y150" i="4"/>
  <c r="X153" i="4"/>
  <c r="W156" i="4"/>
  <c r="V197" i="4"/>
  <c r="U200" i="4"/>
  <c r="M201" i="4"/>
  <c r="AA225" i="4"/>
  <c r="Y215" i="4"/>
  <c r="M233" i="4"/>
  <c r="W228" i="4"/>
  <c r="AA201" i="4"/>
  <c r="U199" i="4"/>
  <c r="M200" i="4"/>
  <c r="U236" i="4"/>
  <c r="M231" i="4"/>
  <c r="X226" i="4"/>
  <c r="AA199" i="4"/>
  <c r="Z202" i="4"/>
  <c r="Y147" i="4"/>
  <c r="X150" i="4"/>
  <c r="W153" i="4"/>
  <c r="V156" i="4"/>
  <c r="M198" i="4"/>
  <c r="X227" i="4"/>
  <c r="O227" i="4"/>
  <c r="AA198" i="4"/>
  <c r="O153" i="4"/>
  <c r="M197" i="4"/>
  <c r="X225" i="4"/>
  <c r="AA197" i="4"/>
  <c r="Y203" i="4"/>
  <c r="Z233" i="4"/>
  <c r="U230" i="4"/>
  <c r="Y229" i="4"/>
  <c r="X147" i="4"/>
  <c r="W150" i="4"/>
  <c r="V153" i="4"/>
  <c r="U156" i="4"/>
  <c r="M227" i="4"/>
  <c r="Z198" i="4"/>
  <c r="O150" i="4"/>
  <c r="L197" i="4"/>
  <c r="AA156" i="4"/>
  <c r="Z197" i="4"/>
  <c r="X203" i="4"/>
  <c r="Z230" i="4"/>
  <c r="W230" i="4"/>
  <c r="U227" i="4"/>
  <c r="W147" i="4"/>
  <c r="V150" i="4"/>
  <c r="U153" i="4"/>
  <c r="W227" i="4"/>
  <c r="O194" i="4"/>
  <c r="O212" i="4"/>
  <c r="O147" i="4"/>
  <c r="M153" i="4"/>
  <c r="L156" i="4"/>
  <c r="V214" i="4"/>
  <c r="W203" i="4"/>
  <c r="M213" i="4"/>
  <c r="O213" i="4"/>
  <c r="Y231" i="4"/>
  <c r="X234" i="4"/>
  <c r="W192" i="4"/>
  <c r="W204" i="4"/>
  <c r="V213" i="4"/>
  <c r="U216" i="4"/>
  <c r="O193" i="4"/>
  <c r="O205" i="4"/>
  <c r="Y230" i="4"/>
  <c r="X233" i="4"/>
  <c r="W236" i="4"/>
  <c r="V194" i="4"/>
  <c r="V212" i="4"/>
  <c r="O192" i="4"/>
  <c r="O204" i="4"/>
  <c r="M216" i="4"/>
  <c r="L226" i="4"/>
  <c r="AA216" i="4"/>
  <c r="Z226" i="4"/>
  <c r="X232" i="4"/>
  <c r="W235" i="4"/>
  <c r="V193" i="4"/>
  <c r="V205" i="4"/>
  <c r="U214" i="4"/>
  <c r="O236" i="4"/>
  <c r="Y228" i="4"/>
  <c r="X231" i="4"/>
  <c r="W234" i="4"/>
  <c r="V192" i="4"/>
  <c r="V204" i="4"/>
  <c r="U213" i="4"/>
  <c r="O235" i="4"/>
  <c r="M214" i="4"/>
  <c r="AA214" i="4"/>
  <c r="X230" i="4"/>
  <c r="W233" i="4"/>
  <c r="V236" i="4"/>
  <c r="U194" i="4"/>
  <c r="U212" i="4"/>
  <c r="O234" i="4"/>
  <c r="AA213" i="4"/>
  <c r="Z216" i="4"/>
  <c r="Y226" i="4"/>
  <c r="X229" i="4"/>
  <c r="W232" i="4"/>
  <c r="V235" i="4"/>
  <c r="U193" i="4"/>
  <c r="U205" i="4"/>
  <c r="O233" i="4"/>
  <c r="M194" i="4"/>
  <c r="M212" i="4"/>
  <c r="AA194" i="4"/>
  <c r="AA212" i="4"/>
  <c r="X228" i="4"/>
  <c r="W231" i="4"/>
  <c r="V234" i="4"/>
  <c r="U192" i="4"/>
  <c r="U204" i="4"/>
  <c r="O232" i="4"/>
  <c r="M193" i="4"/>
  <c r="M205" i="4"/>
  <c r="AA193" i="4"/>
  <c r="AA205" i="4"/>
  <c r="Z214" i="4"/>
  <c r="M192" i="4"/>
  <c r="M204" i="4"/>
  <c r="L213" i="4"/>
  <c r="N213" i="4" s="1"/>
  <c r="AA192" i="4"/>
  <c r="AA204" i="4"/>
  <c r="Y216" i="4"/>
  <c r="W229" i="4"/>
  <c r="V232" i="4"/>
  <c r="U235" i="4"/>
  <c r="O230" i="4"/>
  <c r="M236" i="4"/>
  <c r="AA236" i="4"/>
  <c r="Z194" i="4"/>
  <c r="Z212" i="4"/>
  <c r="U234" i="4"/>
  <c r="M235" i="4"/>
  <c r="AA235" i="4"/>
  <c r="Z193" i="4"/>
  <c r="Z205" i="4"/>
  <c r="Y214" i="4"/>
  <c r="U233" i="4"/>
  <c r="M234" i="4"/>
  <c r="Z192" i="4"/>
  <c r="Z204" i="4"/>
  <c r="Y213" i="4"/>
  <c r="X216" i="4"/>
  <c r="Y192" i="4"/>
  <c r="Y204" i="4"/>
  <c r="X213" i="4"/>
  <c r="W216" i="4"/>
  <c r="V226" i="4"/>
  <c r="Y235" i="4"/>
  <c r="X193" i="4"/>
  <c r="X205" i="4"/>
  <c r="W214" i="4"/>
  <c r="Z235" i="4"/>
  <c r="Y193" i="4"/>
  <c r="Y205" i="4"/>
  <c r="X214" i="4"/>
  <c r="W213" i="4"/>
  <c r="U226" i="4"/>
  <c r="O214" i="4"/>
  <c r="W194" i="4"/>
  <c r="L130" i="4"/>
  <c r="N130" i="4" s="1"/>
  <c r="L50" i="4"/>
  <c r="N50" i="4" s="1"/>
  <c r="L177" i="4"/>
  <c r="N177" i="4" s="1"/>
  <c r="L60" i="4"/>
  <c r="N60" i="4" s="1"/>
  <c r="L26" i="4"/>
  <c r="N26" i="4" s="1"/>
  <c r="L43" i="4"/>
  <c r="N43" i="4" s="1"/>
  <c r="L163" i="4"/>
  <c r="N163" i="4" s="1"/>
  <c r="L140" i="4"/>
  <c r="N140" i="4" s="1"/>
  <c r="L135" i="4"/>
  <c r="N135" i="4" s="1"/>
  <c r="L8" i="4"/>
  <c r="N8" i="4" s="1"/>
  <c r="L187" i="4"/>
  <c r="N187" i="4" s="1"/>
  <c r="L164" i="4"/>
  <c r="N164" i="4" s="1"/>
  <c r="L45" i="4"/>
  <c r="N45" i="4" s="1"/>
  <c r="L174" i="4"/>
  <c r="N174" i="4" s="1"/>
  <c r="L136" i="4"/>
  <c r="N136" i="4" s="1"/>
  <c r="L10" i="4"/>
  <c r="N10" i="4" s="1"/>
  <c r="L188" i="4"/>
  <c r="N188" i="4" s="1"/>
  <c r="L165" i="4"/>
  <c r="N165" i="4" s="1"/>
  <c r="L190" i="4"/>
  <c r="N190" i="4" s="1"/>
  <c r="L46" i="4"/>
  <c r="N46" i="4" s="1"/>
  <c r="L175" i="4"/>
  <c r="N175" i="4" s="1"/>
  <c r="L125" i="4"/>
  <c r="N125" i="4" s="1"/>
  <c r="L139" i="4"/>
  <c r="N139" i="4" s="1"/>
  <c r="L27" i="4"/>
  <c r="N27" i="4" s="1"/>
  <c r="L162" i="4"/>
  <c r="N162" i="4" s="1"/>
  <c r="L129" i="4"/>
  <c r="N129" i="4" s="1"/>
  <c r="L49" i="4"/>
  <c r="N49" i="4" s="1"/>
  <c r="L176" i="4"/>
  <c r="N176" i="4" s="1"/>
  <c r="L59" i="4"/>
  <c r="N59" i="4" s="1"/>
  <c r="L24" i="4"/>
  <c r="N24" i="4" s="1"/>
  <c r="L40" i="4"/>
  <c r="N40" i="4" s="1"/>
  <c r="L158" i="4"/>
  <c r="N158" i="4" s="1"/>
  <c r="L61" i="4"/>
  <c r="N61" i="4" s="1"/>
  <c r="L157" i="4"/>
  <c r="N157" i="4" s="1"/>
  <c r="M218" i="4"/>
  <c r="L218" i="4"/>
  <c r="AA218" i="4"/>
  <c r="Z218" i="4"/>
  <c r="Y218" i="4"/>
  <c r="X218" i="4"/>
  <c r="W218" i="4"/>
  <c r="V218" i="4"/>
  <c r="U218" i="4"/>
  <c r="O218" i="4"/>
  <c r="L137" i="4"/>
  <c r="N137" i="4" s="1"/>
  <c r="L11" i="4"/>
  <c r="N11" i="4" s="1"/>
  <c r="L166" i="4"/>
  <c r="N166" i="4" s="1"/>
  <c r="L47" i="4"/>
  <c r="N47" i="4" s="1"/>
  <c r="L178" i="4"/>
  <c r="N178" i="4" s="1"/>
  <c r="L126" i="4"/>
  <c r="N126" i="4" s="1"/>
  <c r="L44" i="4"/>
  <c r="N44" i="4" s="1"/>
  <c r="O141" i="4"/>
  <c r="O25" i="4"/>
  <c r="L131" i="4"/>
  <c r="N131" i="4" s="1"/>
  <c r="L13" i="4"/>
  <c r="N13" i="4" s="1"/>
  <c r="L181" i="4"/>
  <c r="N181" i="4" s="1"/>
  <c r="L134" i="4"/>
  <c r="N134" i="4" s="1"/>
  <c r="L7" i="4"/>
  <c r="N7" i="4" s="1"/>
  <c r="L133" i="4"/>
  <c r="N133" i="4" s="1"/>
  <c r="L12" i="4"/>
  <c r="N12" i="4" s="1"/>
  <c r="L186" i="4"/>
  <c r="N186" i="4" s="1"/>
  <c r="L63" i="4"/>
  <c r="N63" i="4" s="1"/>
  <c r="L38" i="4"/>
  <c r="N38" i="4" s="1"/>
  <c r="L42" i="4"/>
  <c r="N42" i="4" s="1"/>
  <c r="L160" i="4"/>
  <c r="N160" i="4" s="1"/>
  <c r="L185" i="4"/>
  <c r="N185" i="4" s="1"/>
  <c r="L64" i="4"/>
  <c r="N64" i="4" s="1"/>
  <c r="L124" i="4"/>
  <c r="O44" i="4"/>
  <c r="O157" i="4"/>
  <c r="O133" i="4"/>
  <c r="O39" i="4"/>
  <c r="O12" i="4"/>
  <c r="O41" i="4"/>
  <c r="O186" i="4"/>
  <c r="O159" i="4"/>
  <c r="O63" i="4"/>
  <c r="O132" i="4"/>
  <c r="O24" i="4"/>
  <c r="O9" i="4"/>
  <c r="O40" i="4"/>
  <c r="O180" i="4"/>
  <c r="O158" i="4"/>
  <c r="O62" i="4"/>
  <c r="O124" i="4"/>
  <c r="O131" i="4"/>
  <c r="O13" i="4"/>
  <c r="O181" i="4"/>
  <c r="O61" i="4"/>
  <c r="O140" i="4"/>
  <c r="O130" i="4"/>
  <c r="O26" i="4"/>
  <c r="O50" i="4"/>
  <c r="O43" i="4"/>
  <c r="O177" i="4"/>
  <c r="O163" i="4"/>
  <c r="O60" i="4"/>
  <c r="O139" i="4"/>
  <c r="O129" i="4"/>
  <c r="O27" i="4"/>
  <c r="O49" i="4"/>
  <c r="O176" i="4"/>
  <c r="O162" i="4"/>
  <c r="O59" i="4"/>
  <c r="O138" i="4"/>
  <c r="O128" i="4"/>
  <c r="O23" i="4"/>
  <c r="O48" i="4"/>
  <c r="O179" i="4"/>
  <c r="O161" i="4"/>
  <c r="O127" i="4"/>
  <c r="O137" i="4"/>
  <c r="O191" i="4"/>
  <c r="O11" i="4"/>
  <c r="O47" i="4"/>
  <c r="O178" i="4"/>
  <c r="O166" i="4"/>
  <c r="O126" i="4"/>
  <c r="O136" i="4"/>
  <c r="O190" i="4"/>
  <c r="O10" i="4"/>
  <c r="O46" i="4"/>
  <c r="O188" i="4"/>
  <c r="O175" i="4"/>
  <c r="O165" i="4"/>
  <c r="O125" i="4"/>
  <c r="O135" i="4"/>
  <c r="O189" i="4"/>
  <c r="O8" i="4"/>
  <c r="O45" i="4"/>
  <c r="O187" i="4"/>
  <c r="O174" i="4"/>
  <c r="O164" i="4"/>
  <c r="O134" i="4"/>
  <c r="O38" i="4"/>
  <c r="O7" i="4"/>
  <c r="O42" i="4"/>
  <c r="O185" i="4"/>
  <c r="O160" i="4"/>
  <c r="O64" i="4"/>
  <c r="L141" i="4"/>
  <c r="N141" i="4" s="1"/>
  <c r="L25" i="4"/>
  <c r="N25" i="4" s="1"/>
  <c r="X136" i="4"/>
  <c r="X10" i="4"/>
  <c r="X188" i="4"/>
  <c r="X165" i="4"/>
  <c r="X135" i="4"/>
  <c r="X8" i="4"/>
  <c r="X187" i="4"/>
  <c r="X164" i="4"/>
  <c r="X134" i="4"/>
  <c r="X7" i="4"/>
  <c r="X185" i="4"/>
  <c r="X64" i="4"/>
  <c r="X133" i="4"/>
  <c r="X12" i="4"/>
  <c r="X186" i="4"/>
  <c r="X63" i="4"/>
  <c r="X132" i="4"/>
  <c r="X9" i="4"/>
  <c r="X180" i="4"/>
  <c r="X62" i="4"/>
  <c r="X131" i="4"/>
  <c r="X13" i="4"/>
  <c r="X181" i="4"/>
  <c r="X61" i="4"/>
  <c r="X166" i="4"/>
  <c r="X130" i="4"/>
  <c r="X50" i="4"/>
  <c r="X177" i="4"/>
  <c r="X60" i="4"/>
  <c r="X11" i="4"/>
  <c r="X129" i="4"/>
  <c r="X49" i="4"/>
  <c r="X176" i="4"/>
  <c r="X59" i="4"/>
  <c r="X128" i="4"/>
  <c r="X48" i="4"/>
  <c r="X179" i="4"/>
  <c r="X127" i="4"/>
  <c r="X191" i="4"/>
  <c r="X47" i="4"/>
  <c r="X178" i="4"/>
  <c r="X126" i="4"/>
  <c r="X190" i="4"/>
  <c r="X46" i="4"/>
  <c r="X175" i="4"/>
  <c r="X125" i="4"/>
  <c r="X189" i="4"/>
  <c r="X45" i="4"/>
  <c r="X174" i="4"/>
  <c r="X124" i="4"/>
  <c r="X38" i="4"/>
  <c r="X42" i="4"/>
  <c r="X160" i="4"/>
  <c r="X39" i="4"/>
  <c r="X41" i="4"/>
  <c r="X159" i="4"/>
  <c r="W124" i="4"/>
  <c r="X24" i="4"/>
  <c r="X40" i="4"/>
  <c r="X158" i="4"/>
  <c r="X137" i="4"/>
  <c r="X141" i="4"/>
  <c r="X25" i="4"/>
  <c r="X44" i="4"/>
  <c r="X157" i="4"/>
  <c r="X140" i="4"/>
  <c r="X26" i="4"/>
  <c r="X43" i="4"/>
  <c r="X163" i="4"/>
  <c r="X139" i="4"/>
  <c r="X27" i="4"/>
  <c r="X162" i="4"/>
  <c r="X138" i="4"/>
  <c r="X23" i="4"/>
  <c r="X161" i="4"/>
  <c r="AA124" i="4"/>
  <c r="AA125" i="4"/>
  <c r="AA126" i="4"/>
  <c r="AA127" i="4"/>
  <c r="AA59" i="4"/>
  <c r="AA60" i="4"/>
  <c r="AA61" i="4"/>
  <c r="AA62" i="4"/>
  <c r="AA63" i="4"/>
  <c r="AA64" i="4"/>
  <c r="AA164" i="4"/>
  <c r="AA165" i="4"/>
  <c r="AA166" i="4"/>
  <c r="AA161" i="4"/>
  <c r="AA162" i="4"/>
  <c r="AA163" i="4"/>
  <c r="AA157" i="4"/>
  <c r="AA158" i="4"/>
  <c r="AA159" i="4"/>
  <c r="AA160" i="4"/>
  <c r="AA174" i="4"/>
  <c r="AA175" i="4"/>
  <c r="AA178" i="4"/>
  <c r="AA179" i="4"/>
  <c r="AA176" i="4"/>
  <c r="AA177" i="4"/>
  <c r="AA181" i="4"/>
  <c r="AA180" i="4"/>
  <c r="AA186" i="4"/>
  <c r="AA185" i="4"/>
  <c r="AA187" i="4"/>
  <c r="AA188" i="4"/>
  <c r="AA43" i="4"/>
  <c r="AA44" i="4"/>
  <c r="AA40" i="4"/>
  <c r="AA41" i="4"/>
  <c r="AA42" i="4"/>
  <c r="AA45" i="4"/>
  <c r="AA46" i="4"/>
  <c r="AA47" i="4"/>
  <c r="AA48" i="4"/>
  <c r="AA49" i="4"/>
  <c r="AA50" i="4"/>
  <c r="AA13" i="4"/>
  <c r="AA9" i="4"/>
  <c r="AA12" i="4"/>
  <c r="AA7" i="4"/>
  <c r="AA8" i="4"/>
  <c r="AA10" i="4"/>
  <c r="AA11" i="4"/>
  <c r="AA23" i="4"/>
  <c r="AA27" i="4"/>
  <c r="AA26" i="4"/>
  <c r="AA25" i="4"/>
  <c r="AA24" i="4"/>
  <c r="AA39" i="4"/>
  <c r="AA38" i="4"/>
  <c r="AA189" i="4"/>
  <c r="AA190" i="4"/>
  <c r="AA191" i="4"/>
  <c r="AA128" i="4"/>
  <c r="AA129" i="4"/>
  <c r="AA130" i="4"/>
  <c r="AA131" i="4"/>
  <c r="AA132" i="4"/>
  <c r="AA133" i="4"/>
  <c r="AA134" i="4"/>
  <c r="AA135" i="4"/>
  <c r="AA136" i="4"/>
  <c r="AA137" i="4"/>
  <c r="AA138" i="4"/>
  <c r="AA139" i="4"/>
  <c r="AA140" i="4"/>
  <c r="AA141" i="4"/>
  <c r="Z124" i="4"/>
  <c r="M124" i="4"/>
  <c r="M125" i="4"/>
  <c r="M126" i="4"/>
  <c r="M127" i="4"/>
  <c r="M59" i="4"/>
  <c r="M60" i="4"/>
  <c r="M61" i="4"/>
  <c r="M62" i="4"/>
  <c r="M63" i="4"/>
  <c r="M64" i="4"/>
  <c r="M164" i="4"/>
  <c r="M165" i="4"/>
  <c r="M166" i="4"/>
  <c r="M161" i="4"/>
  <c r="M162" i="4"/>
  <c r="M163" i="4"/>
  <c r="M157" i="4"/>
  <c r="M158" i="4"/>
  <c r="M159" i="4"/>
  <c r="M160" i="4"/>
  <c r="M174" i="4"/>
  <c r="M175" i="4"/>
  <c r="M178" i="4"/>
  <c r="M179" i="4"/>
  <c r="M176" i="4"/>
  <c r="M177" i="4"/>
  <c r="M181" i="4"/>
  <c r="M180" i="4"/>
  <c r="M186" i="4"/>
  <c r="M185" i="4"/>
  <c r="M187" i="4"/>
  <c r="M188" i="4"/>
  <c r="M43" i="4"/>
  <c r="M44" i="4"/>
  <c r="M40" i="4"/>
  <c r="M41" i="4"/>
  <c r="M42" i="4"/>
  <c r="M45" i="4"/>
  <c r="M46" i="4"/>
  <c r="M47" i="4"/>
  <c r="M48" i="4"/>
  <c r="M49" i="4"/>
  <c r="M50" i="4"/>
  <c r="M13" i="4"/>
  <c r="M9" i="4"/>
  <c r="M12" i="4"/>
  <c r="M7" i="4"/>
  <c r="M8" i="4"/>
  <c r="M10" i="4"/>
  <c r="M11" i="4"/>
  <c r="M23" i="4"/>
  <c r="M27" i="4"/>
  <c r="M26" i="4"/>
  <c r="M25" i="4"/>
  <c r="M24" i="4"/>
  <c r="M39" i="4"/>
  <c r="M38" i="4"/>
  <c r="M189" i="4"/>
  <c r="M190" i="4"/>
  <c r="M191" i="4"/>
  <c r="M128" i="4"/>
  <c r="M129" i="4"/>
  <c r="M130" i="4"/>
  <c r="M131" i="4"/>
  <c r="M132" i="4"/>
  <c r="M133" i="4"/>
  <c r="M134" i="4"/>
  <c r="M135" i="4"/>
  <c r="M136" i="4"/>
  <c r="M137" i="4"/>
  <c r="M138" i="4"/>
  <c r="M139" i="4"/>
  <c r="M140" i="4"/>
  <c r="M141" i="4"/>
  <c r="Z141" i="4"/>
  <c r="Y141" i="4"/>
  <c r="W141" i="4"/>
  <c r="V141" i="4"/>
  <c r="U141" i="4"/>
  <c r="Z140" i="4"/>
  <c r="Y140" i="4"/>
  <c r="W140" i="4"/>
  <c r="V140" i="4"/>
  <c r="U140" i="4"/>
  <c r="Z139" i="4"/>
  <c r="Y139" i="4"/>
  <c r="W139" i="4"/>
  <c r="V139" i="4"/>
  <c r="U139" i="4"/>
  <c r="Z138" i="4"/>
  <c r="Y138" i="4"/>
  <c r="W138" i="4"/>
  <c r="V138" i="4"/>
  <c r="U138" i="4"/>
  <c r="Z137" i="4"/>
  <c r="Y137" i="4"/>
  <c r="W137" i="4"/>
  <c r="V137" i="4"/>
  <c r="U137" i="4"/>
  <c r="Z136" i="4"/>
  <c r="Y136" i="4"/>
  <c r="W136" i="4"/>
  <c r="V136" i="4"/>
  <c r="U136" i="4"/>
  <c r="Z135" i="4"/>
  <c r="Y135" i="4"/>
  <c r="W135" i="4"/>
  <c r="V135" i="4"/>
  <c r="U135" i="4"/>
  <c r="Z134" i="4"/>
  <c r="Y134" i="4"/>
  <c r="W134" i="4"/>
  <c r="V134" i="4"/>
  <c r="U134" i="4"/>
  <c r="Z133" i="4"/>
  <c r="Y133" i="4"/>
  <c r="W133" i="4"/>
  <c r="V133" i="4"/>
  <c r="U133" i="4"/>
  <c r="Z132" i="4"/>
  <c r="Y132" i="4"/>
  <c r="W132" i="4"/>
  <c r="V132" i="4"/>
  <c r="U132" i="4"/>
  <c r="Z131" i="4"/>
  <c r="Y131" i="4"/>
  <c r="W131" i="4"/>
  <c r="V131" i="4"/>
  <c r="U131" i="4"/>
  <c r="Z130" i="4"/>
  <c r="Y130" i="4"/>
  <c r="W130" i="4"/>
  <c r="V130" i="4"/>
  <c r="U130" i="4"/>
  <c r="Z129" i="4"/>
  <c r="Y129" i="4"/>
  <c r="W129" i="4"/>
  <c r="V129" i="4"/>
  <c r="U129" i="4"/>
  <c r="Z128" i="4"/>
  <c r="Y128" i="4"/>
  <c r="W128" i="4"/>
  <c r="V128" i="4"/>
  <c r="U128" i="4"/>
  <c r="Z191" i="4"/>
  <c r="Y191" i="4"/>
  <c r="W191" i="4"/>
  <c r="V191" i="4"/>
  <c r="U191" i="4"/>
  <c r="Z190" i="4"/>
  <c r="Y190" i="4"/>
  <c r="W190" i="4"/>
  <c r="V190" i="4"/>
  <c r="U190" i="4"/>
  <c r="Z189" i="4"/>
  <c r="Y189" i="4"/>
  <c r="W189" i="4"/>
  <c r="V189" i="4"/>
  <c r="U189" i="4"/>
  <c r="Z38" i="4"/>
  <c r="Y38" i="4"/>
  <c r="W38" i="4"/>
  <c r="V38" i="4"/>
  <c r="U38" i="4"/>
  <c r="Z39" i="4"/>
  <c r="Y39" i="4"/>
  <c r="W39" i="4"/>
  <c r="V39" i="4"/>
  <c r="U39" i="4"/>
  <c r="Z24" i="4"/>
  <c r="Y24" i="4"/>
  <c r="W24" i="4"/>
  <c r="V24" i="4"/>
  <c r="U24" i="4"/>
  <c r="Z25" i="4"/>
  <c r="Y25" i="4"/>
  <c r="W25" i="4"/>
  <c r="V25" i="4"/>
  <c r="U25" i="4"/>
  <c r="Z26" i="4"/>
  <c r="Y26" i="4"/>
  <c r="W26" i="4"/>
  <c r="V26" i="4"/>
  <c r="U26" i="4"/>
  <c r="Z27" i="4"/>
  <c r="Y27" i="4"/>
  <c r="W27" i="4"/>
  <c r="V27" i="4"/>
  <c r="U27" i="4"/>
  <c r="Z23" i="4"/>
  <c r="Y23" i="4"/>
  <c r="W23" i="4"/>
  <c r="V23" i="4"/>
  <c r="U23" i="4"/>
  <c r="Z11" i="4"/>
  <c r="Y11" i="4"/>
  <c r="W11" i="4"/>
  <c r="V11" i="4"/>
  <c r="U11" i="4"/>
  <c r="Z10" i="4"/>
  <c r="Y10" i="4"/>
  <c r="W10" i="4"/>
  <c r="V10" i="4"/>
  <c r="U10" i="4"/>
  <c r="Z8" i="4"/>
  <c r="Y8" i="4"/>
  <c r="W8" i="4"/>
  <c r="V8" i="4"/>
  <c r="U8" i="4"/>
  <c r="Z7" i="4"/>
  <c r="Y7" i="4"/>
  <c r="W7" i="4"/>
  <c r="V7" i="4"/>
  <c r="U7" i="4"/>
  <c r="Z12" i="4"/>
  <c r="Y12" i="4"/>
  <c r="W12" i="4"/>
  <c r="V12" i="4"/>
  <c r="U12" i="4"/>
  <c r="Z9" i="4"/>
  <c r="Y9" i="4"/>
  <c r="W9" i="4"/>
  <c r="V9" i="4"/>
  <c r="U9" i="4"/>
  <c r="Z13" i="4"/>
  <c r="Y13" i="4"/>
  <c r="W13" i="4"/>
  <c r="V13" i="4"/>
  <c r="U13" i="4"/>
  <c r="Z50" i="4"/>
  <c r="Y50" i="4"/>
  <c r="W50" i="4"/>
  <c r="V50" i="4"/>
  <c r="U50" i="4"/>
  <c r="Z49" i="4"/>
  <c r="Y49" i="4"/>
  <c r="W49" i="4"/>
  <c r="V49" i="4"/>
  <c r="U49" i="4"/>
  <c r="Z48" i="4"/>
  <c r="Y48" i="4"/>
  <c r="W48" i="4"/>
  <c r="V48" i="4"/>
  <c r="U48" i="4"/>
  <c r="Z47" i="4"/>
  <c r="Y47" i="4"/>
  <c r="W47" i="4"/>
  <c r="V47" i="4"/>
  <c r="U47" i="4"/>
  <c r="Z46" i="4"/>
  <c r="Y46" i="4"/>
  <c r="W46" i="4"/>
  <c r="V46" i="4"/>
  <c r="U46" i="4"/>
  <c r="Z45" i="4"/>
  <c r="Y45" i="4"/>
  <c r="W45" i="4"/>
  <c r="V45" i="4"/>
  <c r="U45" i="4"/>
  <c r="Z42" i="4"/>
  <c r="Y42" i="4"/>
  <c r="W42" i="4"/>
  <c r="V42" i="4"/>
  <c r="U42" i="4"/>
  <c r="Z41" i="4"/>
  <c r="Y41" i="4"/>
  <c r="W41" i="4"/>
  <c r="V41" i="4"/>
  <c r="U41" i="4"/>
  <c r="Z40" i="4"/>
  <c r="Y40" i="4"/>
  <c r="W40" i="4"/>
  <c r="V40" i="4"/>
  <c r="U40" i="4"/>
  <c r="Z44" i="4"/>
  <c r="Y44" i="4"/>
  <c r="W44" i="4"/>
  <c r="V44" i="4"/>
  <c r="U44" i="4"/>
  <c r="Z43" i="4"/>
  <c r="Y43" i="4"/>
  <c r="W43" i="4"/>
  <c r="V43" i="4"/>
  <c r="U43" i="4"/>
  <c r="Z188" i="4"/>
  <c r="Y188" i="4"/>
  <c r="W188" i="4"/>
  <c r="V188" i="4"/>
  <c r="U188" i="4"/>
  <c r="Z187" i="4"/>
  <c r="Y187" i="4"/>
  <c r="W187" i="4"/>
  <c r="V187" i="4"/>
  <c r="U187" i="4"/>
  <c r="Z185" i="4"/>
  <c r="Y185" i="4"/>
  <c r="W185" i="4"/>
  <c r="V185" i="4"/>
  <c r="U185" i="4"/>
  <c r="Z186" i="4"/>
  <c r="Y186" i="4"/>
  <c r="W186" i="4"/>
  <c r="V186" i="4"/>
  <c r="U186" i="4"/>
  <c r="Z180" i="4"/>
  <c r="Y180" i="4"/>
  <c r="W180" i="4"/>
  <c r="V180" i="4"/>
  <c r="U180" i="4"/>
  <c r="Z181" i="4"/>
  <c r="Y181" i="4"/>
  <c r="W181" i="4"/>
  <c r="V181" i="4"/>
  <c r="U181" i="4"/>
  <c r="Z177" i="4"/>
  <c r="Y177" i="4"/>
  <c r="W177" i="4"/>
  <c r="V177" i="4"/>
  <c r="U177" i="4"/>
  <c r="Z176" i="4"/>
  <c r="Y176" i="4"/>
  <c r="W176" i="4"/>
  <c r="V176" i="4"/>
  <c r="U176" i="4"/>
  <c r="Z179" i="4"/>
  <c r="Y179" i="4"/>
  <c r="W179" i="4"/>
  <c r="V179" i="4"/>
  <c r="U179" i="4"/>
  <c r="Z178" i="4"/>
  <c r="Y178" i="4"/>
  <c r="W178" i="4"/>
  <c r="V178" i="4"/>
  <c r="U178" i="4"/>
  <c r="Z175" i="4"/>
  <c r="Y175" i="4"/>
  <c r="W175" i="4"/>
  <c r="V175" i="4"/>
  <c r="U175" i="4"/>
  <c r="Z174" i="4"/>
  <c r="Y174" i="4"/>
  <c r="W174" i="4"/>
  <c r="V174" i="4"/>
  <c r="U174" i="4"/>
  <c r="Z160" i="4"/>
  <c r="Y160" i="4"/>
  <c r="W160" i="4"/>
  <c r="V160" i="4"/>
  <c r="U160" i="4"/>
  <c r="Z159" i="4"/>
  <c r="Y159" i="4"/>
  <c r="W159" i="4"/>
  <c r="V159" i="4"/>
  <c r="U159" i="4"/>
  <c r="Z158" i="4"/>
  <c r="Y158" i="4"/>
  <c r="W158" i="4"/>
  <c r="V158" i="4"/>
  <c r="U158" i="4"/>
  <c r="Z157" i="4"/>
  <c r="Y157" i="4"/>
  <c r="W157" i="4"/>
  <c r="V157" i="4"/>
  <c r="U157" i="4"/>
  <c r="Z163" i="4"/>
  <c r="Y163" i="4"/>
  <c r="W163" i="4"/>
  <c r="V163" i="4"/>
  <c r="U163" i="4"/>
  <c r="Z162" i="4"/>
  <c r="Y162" i="4"/>
  <c r="W162" i="4"/>
  <c r="V162" i="4"/>
  <c r="U162" i="4"/>
  <c r="Z161" i="4"/>
  <c r="Y161" i="4"/>
  <c r="W161" i="4"/>
  <c r="V161" i="4"/>
  <c r="U161" i="4"/>
  <c r="Z166" i="4"/>
  <c r="Y166" i="4"/>
  <c r="W166" i="4"/>
  <c r="V166" i="4"/>
  <c r="U166" i="4"/>
  <c r="Z165" i="4"/>
  <c r="Y165" i="4"/>
  <c r="W165" i="4"/>
  <c r="V165" i="4"/>
  <c r="U165" i="4"/>
  <c r="Z164" i="4"/>
  <c r="Y164" i="4"/>
  <c r="W164" i="4"/>
  <c r="V164" i="4"/>
  <c r="U164" i="4"/>
  <c r="Z64" i="4"/>
  <c r="Y64" i="4"/>
  <c r="W64" i="4"/>
  <c r="V64" i="4"/>
  <c r="U64" i="4"/>
  <c r="Z63" i="4"/>
  <c r="Y63" i="4"/>
  <c r="W63" i="4"/>
  <c r="V63" i="4"/>
  <c r="U63" i="4"/>
  <c r="Z62" i="4"/>
  <c r="Y62" i="4"/>
  <c r="W62" i="4"/>
  <c r="V62" i="4"/>
  <c r="U62" i="4"/>
  <c r="Z61" i="4"/>
  <c r="Y61" i="4"/>
  <c r="W61" i="4"/>
  <c r="V61" i="4"/>
  <c r="U61" i="4"/>
  <c r="Z60" i="4"/>
  <c r="Y60" i="4"/>
  <c r="W60" i="4"/>
  <c r="V60" i="4"/>
  <c r="U60" i="4"/>
  <c r="Z59" i="4"/>
  <c r="Y59" i="4"/>
  <c r="W59" i="4"/>
  <c r="V59" i="4"/>
  <c r="U59" i="4"/>
  <c r="Z127" i="4"/>
  <c r="Y127" i="4"/>
  <c r="W127" i="4"/>
  <c r="V127" i="4"/>
  <c r="U127" i="4"/>
  <c r="Z126" i="4"/>
  <c r="Y126" i="4"/>
  <c r="W126" i="4"/>
  <c r="V126" i="4"/>
  <c r="U126" i="4"/>
  <c r="Z125" i="4"/>
  <c r="Y125" i="4"/>
  <c r="W125" i="4"/>
  <c r="V125" i="4"/>
  <c r="U125" i="4"/>
  <c r="Y124" i="4"/>
  <c r="V124" i="4"/>
  <c r="U124" i="4"/>
  <c r="R102" i="4" l="1"/>
  <c r="S102" i="4" s="1"/>
  <c r="P169" i="4"/>
  <c r="Q169" i="4" s="1"/>
  <c r="P121" i="4"/>
  <c r="Q121" i="4" s="1"/>
  <c r="B9" i="8"/>
  <c r="B8" i="8"/>
  <c r="B10" i="8"/>
  <c r="C10" i="8"/>
  <c r="C9" i="8"/>
  <c r="C8" i="8"/>
  <c r="R169" i="4"/>
  <c r="S169" i="4" s="1"/>
  <c r="N121" i="4"/>
  <c r="R121" i="4" s="1"/>
  <c r="S121" i="4" s="1"/>
  <c r="N98" i="4"/>
  <c r="R98" i="4" s="1"/>
  <c r="S98" i="4" s="1"/>
  <c r="P98" i="4"/>
  <c r="Q98" i="4" s="1"/>
  <c r="N109" i="4"/>
  <c r="R109" i="4" s="1"/>
  <c r="S109" i="4" s="1"/>
  <c r="N3" i="4"/>
  <c r="R3" i="4" s="1"/>
  <c r="N80" i="4"/>
  <c r="R80" i="4" s="1"/>
  <c r="S80" i="4" s="1"/>
  <c r="P107" i="4"/>
  <c r="Q107" i="4" s="1"/>
  <c r="P101" i="4"/>
  <c r="Q101" i="4" s="1"/>
  <c r="P3" i="4"/>
  <c r="N101" i="4"/>
  <c r="R101" i="4" s="1"/>
  <c r="S101" i="4" s="1"/>
  <c r="N122" i="4"/>
  <c r="R122" i="4" s="1"/>
  <c r="P223" i="4"/>
  <c r="R223" i="4"/>
  <c r="R95" i="4"/>
  <c r="N37" i="4"/>
  <c r="R37" i="4" s="1"/>
  <c r="P34" i="4"/>
  <c r="R34" i="4"/>
  <c r="R100" i="4"/>
  <c r="S100" i="4" s="1"/>
  <c r="P122" i="4"/>
  <c r="P95" i="4"/>
  <c r="N30" i="4"/>
  <c r="R30" i="4" s="1"/>
  <c r="S30" i="4" s="1"/>
  <c r="P109" i="4"/>
  <c r="Q109" i="4" s="1"/>
  <c r="R119" i="4"/>
  <c r="S119" i="4" s="1"/>
  <c r="P142" i="4"/>
  <c r="P100" i="4"/>
  <c r="Q100" i="4" s="1"/>
  <c r="N29" i="4"/>
  <c r="R29" i="4" s="1"/>
  <c r="S29" i="4" s="1"/>
  <c r="R79" i="4"/>
  <c r="R21" i="4"/>
  <c r="S21" i="4" s="1"/>
  <c r="N239" i="4"/>
  <c r="R239" i="4" s="1"/>
  <c r="S239" i="4" s="1"/>
  <c r="P119" i="4"/>
  <c r="Q119" i="4" s="1"/>
  <c r="P29" i="4"/>
  <c r="Q29" i="4" s="1"/>
  <c r="P103" i="4"/>
  <c r="Q103" i="4" s="1"/>
  <c r="P37" i="4"/>
  <c r="P30" i="4"/>
  <c r="Q30" i="4" s="1"/>
  <c r="R5" i="4"/>
  <c r="S5" i="4" s="1"/>
  <c r="P5" i="4"/>
  <c r="Q5" i="4" s="1"/>
  <c r="N215" i="4"/>
  <c r="R215" i="4" s="1"/>
  <c r="S215" i="4" s="1"/>
  <c r="P78" i="4"/>
  <c r="Q78" i="4" s="1"/>
  <c r="P215" i="4"/>
  <c r="Q215" i="4" s="1"/>
  <c r="P127" i="4"/>
  <c r="Q127" i="4" s="1"/>
  <c r="P96" i="4"/>
  <c r="Q96" i="4" s="1"/>
  <c r="R103" i="4"/>
  <c r="S103" i="4" s="1"/>
  <c r="P123" i="4"/>
  <c r="Q123" i="4" s="1"/>
  <c r="P102" i="4"/>
  <c r="Q102" i="4" s="1"/>
  <c r="P97" i="4"/>
  <c r="Q97" i="4" s="1"/>
  <c r="N216" i="4"/>
  <c r="R216" i="4" s="1"/>
  <c r="S216" i="4" s="1"/>
  <c r="R92" i="4"/>
  <c r="S92" i="4" s="1"/>
  <c r="N104" i="4"/>
  <c r="R104" i="4" s="1"/>
  <c r="P239" i="4"/>
  <c r="Q239" i="4" s="1"/>
  <c r="R51" i="4"/>
  <c r="R224" i="4"/>
  <c r="S224" i="4" s="1"/>
  <c r="N123" i="4"/>
  <c r="R123" i="4" s="1"/>
  <c r="S123" i="4" s="1"/>
  <c r="P104" i="4"/>
  <c r="R65" i="4"/>
  <c r="S65" i="4" s="1"/>
  <c r="P115" i="4"/>
  <c r="Q115" i="4" s="1"/>
  <c r="N97" i="4"/>
  <c r="R97" i="4" s="1"/>
  <c r="S97" i="4" s="1"/>
  <c r="R78" i="4"/>
  <c r="S78" i="4" s="1"/>
  <c r="P80" i="4"/>
  <c r="Q80" i="4" s="1"/>
  <c r="P51" i="4"/>
  <c r="N105" i="4"/>
  <c r="R105" i="4" s="1"/>
  <c r="S105" i="4" s="1"/>
  <c r="P108" i="4"/>
  <c r="P33" i="4"/>
  <c r="Q33" i="4" s="1"/>
  <c r="P198" i="4"/>
  <c r="P52" i="4"/>
  <c r="Q52" i="4" s="1"/>
  <c r="P105" i="4"/>
  <c r="Q105" i="4" s="1"/>
  <c r="P79" i="4"/>
  <c r="N167" i="4"/>
  <c r="R167" i="4" s="1"/>
  <c r="P167" i="4"/>
  <c r="R108" i="4"/>
  <c r="N93" i="4"/>
  <c r="R93" i="4" s="1"/>
  <c r="S93" i="4" s="1"/>
  <c r="P93" i="4"/>
  <c r="Q93" i="4" s="1"/>
  <c r="N168" i="4"/>
  <c r="R168" i="4" s="1"/>
  <c r="S168" i="4" s="1"/>
  <c r="P168" i="4"/>
  <c r="Q168" i="4" s="1"/>
  <c r="R36" i="4"/>
  <c r="S36" i="4" s="1"/>
  <c r="P36" i="4"/>
  <c r="Q36" i="4" s="1"/>
  <c r="R142" i="4"/>
  <c r="P15" i="4"/>
  <c r="Q15" i="4" s="1"/>
  <c r="P31" i="4"/>
  <c r="Q31" i="4" s="1"/>
  <c r="P57" i="4"/>
  <c r="Q57" i="4" s="1"/>
  <c r="P86" i="4"/>
  <c r="Q86" i="4" s="1"/>
  <c r="P207" i="4"/>
  <c r="Q207" i="4" s="1"/>
  <c r="R57" i="4"/>
  <c r="S57" i="4" s="1"/>
  <c r="N19" i="4"/>
  <c r="R19" i="4" s="1"/>
  <c r="S19" i="4" s="1"/>
  <c r="P208" i="4"/>
  <c r="Q208" i="4" s="1"/>
  <c r="P76" i="4"/>
  <c r="Q76" i="4" s="1"/>
  <c r="P111" i="4"/>
  <c r="Q111" i="4" s="1"/>
  <c r="P199" i="4"/>
  <c r="Q199" i="4" s="1"/>
  <c r="N86" i="4"/>
  <c r="R86" i="4" s="1"/>
  <c r="S86" i="4" s="1"/>
  <c r="R20" i="4"/>
  <c r="S20" i="4" s="1"/>
  <c r="P21" i="4"/>
  <c r="Q21" i="4" s="1"/>
  <c r="N112" i="4"/>
  <c r="R112" i="4" s="1"/>
  <c r="S112" i="4" s="1"/>
  <c r="P112" i="4"/>
  <c r="Q112" i="4" s="1"/>
  <c r="N144" i="4"/>
  <c r="R144" i="4" s="1"/>
  <c r="S144" i="4" s="1"/>
  <c r="N31" i="4"/>
  <c r="R31" i="4" s="1"/>
  <c r="S31" i="4" s="1"/>
  <c r="P28" i="4"/>
  <c r="Q28" i="4" s="1"/>
  <c r="P66" i="4"/>
  <c r="P171" i="4"/>
  <c r="Q171" i="4" s="1"/>
  <c r="P22" i="4"/>
  <c r="Q22" i="4" s="1"/>
  <c r="N202" i="4"/>
  <c r="R202" i="4" s="1"/>
  <c r="S202" i="4" s="1"/>
  <c r="N113" i="4"/>
  <c r="R113" i="4" s="1"/>
  <c r="S113" i="4" s="1"/>
  <c r="P19" i="4"/>
  <c r="Q19" i="4" s="1"/>
  <c r="P85" i="4"/>
  <c r="Q85" i="4" s="1"/>
  <c r="P216" i="4"/>
  <c r="Q216" i="4" s="1"/>
  <c r="P68" i="4"/>
  <c r="Q68" i="4" s="1"/>
  <c r="N85" i="4"/>
  <c r="R85" i="4" s="1"/>
  <c r="S85" i="4" s="1"/>
  <c r="P113" i="4"/>
  <c r="Q113" i="4" s="1"/>
  <c r="R111" i="4"/>
  <c r="S111" i="4" s="1"/>
  <c r="N206" i="4"/>
  <c r="R206" i="4" s="1"/>
  <c r="N172" i="4"/>
  <c r="R172" i="4" s="1"/>
  <c r="S172" i="4" s="1"/>
  <c r="R114" i="4"/>
  <c r="S114" i="4" s="1"/>
  <c r="R221" i="4"/>
  <c r="S221" i="4" s="1"/>
  <c r="R68" i="4"/>
  <c r="S68" i="4" s="1"/>
  <c r="P88" i="4"/>
  <c r="Q88" i="4" s="1"/>
  <c r="P172" i="4"/>
  <c r="Q172" i="4" s="1"/>
  <c r="R208" i="4"/>
  <c r="S208" i="4" s="1"/>
  <c r="P117" i="4"/>
  <c r="R16" i="4"/>
  <c r="S16" i="4" s="1"/>
  <c r="R96" i="4"/>
  <c r="S96" i="4" s="1"/>
  <c r="N99" i="4"/>
  <c r="R99" i="4" s="1"/>
  <c r="S99" i="4" s="1"/>
  <c r="P99" i="4"/>
  <c r="Q99" i="4" s="1"/>
  <c r="N107" i="4"/>
  <c r="R107" i="4" s="1"/>
  <c r="S107" i="4" s="1"/>
  <c r="N87" i="4"/>
  <c r="R87" i="4" s="1"/>
  <c r="P237" i="4"/>
  <c r="R14" i="4"/>
  <c r="P221" i="4"/>
  <c r="Q221" i="4" s="1"/>
  <c r="N238" i="4"/>
  <c r="R238" i="4" s="1"/>
  <c r="S238" i="4" s="1"/>
  <c r="P14" i="4"/>
  <c r="P238" i="4"/>
  <c r="Q238" i="4" s="1"/>
  <c r="R15" i="4"/>
  <c r="S15" i="4" s="1"/>
  <c r="N199" i="4"/>
  <c r="R199" i="4" s="1"/>
  <c r="S199" i="4" s="1"/>
  <c r="R52" i="4"/>
  <c r="S52" i="4" s="1"/>
  <c r="P82" i="4"/>
  <c r="Q82" i="4" s="1"/>
  <c r="P65" i="4"/>
  <c r="Q65" i="4" s="1"/>
  <c r="N82" i="4"/>
  <c r="R82" i="4" s="1"/>
  <c r="S82" i="4" s="1"/>
  <c r="P114" i="4"/>
  <c r="Q114" i="4" s="1"/>
  <c r="P234" i="4"/>
  <c r="Q234" i="4" s="1"/>
  <c r="P55" i="4"/>
  <c r="Q55" i="4" s="1"/>
  <c r="P70" i="4"/>
  <c r="Q70" i="4" s="1"/>
  <c r="N207" i="4"/>
  <c r="R207" i="4" s="1"/>
  <c r="S207" i="4" s="1"/>
  <c r="P224" i="4"/>
  <c r="Q224" i="4" s="1"/>
  <c r="N91" i="4"/>
  <c r="R91" i="4" s="1"/>
  <c r="P4" i="4"/>
  <c r="Q4" i="4" s="1"/>
  <c r="N171" i="4"/>
  <c r="R171" i="4" s="1"/>
  <c r="S171" i="4" s="1"/>
  <c r="P206" i="4"/>
  <c r="R106" i="4"/>
  <c r="S106" i="4" s="1"/>
  <c r="R88" i="4"/>
  <c r="S88" i="4" s="1"/>
  <c r="P222" i="4"/>
  <c r="Q222" i="4" s="1"/>
  <c r="P220" i="4"/>
  <c r="Q220" i="4" s="1"/>
  <c r="N220" i="4"/>
  <c r="R220" i="4" s="1"/>
  <c r="S220" i="4" s="1"/>
  <c r="P71" i="4"/>
  <c r="P32" i="4"/>
  <c r="Q32" i="4" s="1"/>
  <c r="P72" i="4"/>
  <c r="Q72" i="4" s="1"/>
  <c r="P144" i="4"/>
  <c r="Q144" i="4" s="1"/>
  <c r="R69" i="4"/>
  <c r="S69" i="4" s="1"/>
  <c r="N234" i="4"/>
  <c r="R234" i="4" s="1"/>
  <c r="S234" i="4" s="1"/>
  <c r="R71" i="4"/>
  <c r="N72" i="4"/>
  <c r="R72" i="4" s="1"/>
  <c r="S72" i="4" s="1"/>
  <c r="N117" i="4"/>
  <c r="R117" i="4" s="1"/>
  <c r="R76" i="4"/>
  <c r="S76" i="4" s="1"/>
  <c r="P91" i="4"/>
  <c r="P219" i="4"/>
  <c r="Q219" i="4" s="1"/>
  <c r="P106" i="4"/>
  <c r="Q106" i="4" s="1"/>
  <c r="N90" i="4"/>
  <c r="R90" i="4" s="1"/>
  <c r="S90" i="4" s="1"/>
  <c r="R4" i="4"/>
  <c r="S4" i="4" s="1"/>
  <c r="R22" i="4"/>
  <c r="S22" i="4" s="1"/>
  <c r="N110" i="4"/>
  <c r="R110" i="4" s="1"/>
  <c r="N155" i="4"/>
  <c r="R155" i="4" s="1"/>
  <c r="S155" i="4" s="1"/>
  <c r="N198" i="4"/>
  <c r="R198" i="4" s="1"/>
  <c r="N228" i="4"/>
  <c r="R228" i="4" s="1"/>
  <c r="S228" i="4" s="1"/>
  <c r="N28" i="4"/>
  <c r="R28" i="4" s="1"/>
  <c r="S28" i="4" s="1"/>
  <c r="R89" i="4"/>
  <c r="S89" i="4" s="1"/>
  <c r="P89" i="4"/>
  <c r="Q89" i="4" s="1"/>
  <c r="P170" i="4"/>
  <c r="Q170" i="4" s="1"/>
  <c r="R209" i="4"/>
  <c r="S209" i="4" s="1"/>
  <c r="P87" i="4"/>
  <c r="N70" i="4"/>
  <c r="R70" i="4" s="1"/>
  <c r="S70" i="4" s="1"/>
  <c r="P84" i="4"/>
  <c r="Q84" i="4" s="1"/>
  <c r="N237" i="4"/>
  <c r="R237" i="4" s="1"/>
  <c r="P209" i="4"/>
  <c r="Q209" i="4" s="1"/>
  <c r="R66" i="4"/>
  <c r="P92" i="4"/>
  <c r="Q92" i="4" s="1"/>
  <c r="N173" i="4"/>
  <c r="R173" i="4" s="1"/>
  <c r="S173" i="4" s="1"/>
  <c r="P143" i="4"/>
  <c r="Q143" i="4" s="1"/>
  <c r="N6" i="4"/>
  <c r="R6" i="4" s="1"/>
  <c r="S6" i="4" s="1"/>
  <c r="P6" i="4"/>
  <c r="Q6" i="4" s="1"/>
  <c r="P235" i="4"/>
  <c r="Q235" i="4" s="1"/>
  <c r="P205" i="4"/>
  <c r="Q205" i="4" s="1"/>
  <c r="R232" i="4"/>
  <c r="S232" i="4" s="1"/>
  <c r="N81" i="4"/>
  <c r="R81" i="4" s="1"/>
  <c r="S81" i="4" s="1"/>
  <c r="R67" i="4"/>
  <c r="S67" i="4" s="1"/>
  <c r="R53" i="4"/>
  <c r="P183" i="4"/>
  <c r="Q183" i="4" s="1"/>
  <c r="P48" i="4"/>
  <c r="Q48" i="4" s="1"/>
  <c r="P229" i="4"/>
  <c r="Q229" i="4" s="1"/>
  <c r="R32" i="4"/>
  <c r="S32" i="4" s="1"/>
  <c r="P228" i="4"/>
  <c r="Q228" i="4" s="1"/>
  <c r="R170" i="4"/>
  <c r="S170" i="4" s="1"/>
  <c r="P81" i="4"/>
  <c r="Q81" i="4" s="1"/>
  <c r="N182" i="4"/>
  <c r="R182" i="4" s="1"/>
  <c r="P155" i="4"/>
  <c r="Q155" i="4" s="1"/>
  <c r="R231" i="4"/>
  <c r="S231" i="4" s="1"/>
  <c r="P128" i="4"/>
  <c r="P69" i="4"/>
  <c r="Q69" i="4" s="1"/>
  <c r="P182" i="4"/>
  <c r="P90" i="4"/>
  <c r="Q90" i="4" s="1"/>
  <c r="P173" i="4"/>
  <c r="Q173" i="4" s="1"/>
  <c r="R195" i="4"/>
  <c r="P232" i="4"/>
  <c r="Q232" i="4" s="1"/>
  <c r="P67" i="4"/>
  <c r="Q67" i="4" s="1"/>
  <c r="R84" i="4"/>
  <c r="S84" i="4" s="1"/>
  <c r="N149" i="4"/>
  <c r="R149" i="4" s="1"/>
  <c r="S149" i="4" s="1"/>
  <c r="P149" i="4"/>
  <c r="Q149" i="4" s="1"/>
  <c r="P225" i="4"/>
  <c r="R183" i="4"/>
  <c r="S183" i="4" s="1"/>
  <c r="R219" i="4"/>
  <c r="S219" i="4" s="1"/>
  <c r="N83" i="4"/>
  <c r="R83" i="4" s="1"/>
  <c r="S83" i="4" s="1"/>
  <c r="N233" i="4"/>
  <c r="R233" i="4" s="1"/>
  <c r="S233" i="4" s="1"/>
  <c r="P210" i="4"/>
  <c r="Q210" i="4" s="1"/>
  <c r="R77" i="4"/>
  <c r="S77" i="4" s="1"/>
  <c r="R94" i="4"/>
  <c r="S94" i="4" s="1"/>
  <c r="N184" i="4"/>
  <c r="R184" i="4" s="1"/>
  <c r="S184" i="4" s="1"/>
  <c r="N17" i="4"/>
  <c r="R17" i="4" s="1"/>
  <c r="P77" i="4"/>
  <c r="Q77" i="4" s="1"/>
  <c r="N115" i="4"/>
  <c r="R115" i="4" s="1"/>
  <c r="S115" i="4" s="1"/>
  <c r="P231" i="4"/>
  <c r="Q231" i="4" s="1"/>
  <c r="N74" i="4"/>
  <c r="R74" i="4" s="1"/>
  <c r="S74" i="4" s="1"/>
  <c r="P202" i="4"/>
  <c r="Q202" i="4" s="1"/>
  <c r="P53" i="4"/>
  <c r="P211" i="4"/>
  <c r="Q211" i="4" s="1"/>
  <c r="R56" i="4"/>
  <c r="P196" i="4"/>
  <c r="Q196" i="4" s="1"/>
  <c r="P83" i="4"/>
  <c r="Q83" i="4" s="1"/>
  <c r="P184" i="4"/>
  <c r="Q184" i="4" s="1"/>
  <c r="P233" i="4"/>
  <c r="Q233" i="4" s="1"/>
  <c r="P17" i="4"/>
  <c r="N211" i="4"/>
  <c r="R211" i="4" s="1"/>
  <c r="S211" i="4" s="1"/>
  <c r="P147" i="4"/>
  <c r="Q147" i="4" s="1"/>
  <c r="P74" i="4"/>
  <c r="Q74" i="4" s="1"/>
  <c r="R204" i="4"/>
  <c r="S204" i="4" s="1"/>
  <c r="N55" i="4"/>
  <c r="R55" i="4" s="1"/>
  <c r="S55" i="4" s="1"/>
  <c r="N205" i="4"/>
  <c r="R205" i="4" s="1"/>
  <c r="S205" i="4" s="1"/>
  <c r="P153" i="4"/>
  <c r="Q153" i="4" s="1"/>
  <c r="P203" i="4"/>
  <c r="Q203" i="4" s="1"/>
  <c r="N196" i="4"/>
  <c r="R196" i="4" s="1"/>
  <c r="S196" i="4" s="1"/>
  <c r="R222" i="4"/>
  <c r="S222" i="4" s="1"/>
  <c r="R213" i="4"/>
  <c r="S213" i="4" s="1"/>
  <c r="R147" i="4"/>
  <c r="S147" i="4" s="1"/>
  <c r="P204" i="4"/>
  <c r="Q204" i="4" s="1"/>
  <c r="P195" i="4"/>
  <c r="R225" i="4"/>
  <c r="P192" i="4"/>
  <c r="Q192" i="4" s="1"/>
  <c r="P200" i="4"/>
  <c r="Q200" i="4" s="1"/>
  <c r="R200" i="4"/>
  <c r="S200" i="4" s="1"/>
  <c r="N192" i="4"/>
  <c r="R192" i="4" s="1"/>
  <c r="S192" i="4" s="1"/>
  <c r="N148" i="4"/>
  <c r="R148" i="4" s="1"/>
  <c r="S148" i="4" s="1"/>
  <c r="R153" i="4"/>
  <c r="S153" i="4" s="1"/>
  <c r="P94" i="4"/>
  <c r="Q94" i="4" s="1"/>
  <c r="N235" i="4"/>
  <c r="R235" i="4" s="1"/>
  <c r="S235" i="4" s="1"/>
  <c r="N210" i="4"/>
  <c r="R210" i="4" s="1"/>
  <c r="S210" i="4" s="1"/>
  <c r="P236" i="4"/>
  <c r="Q236" i="4" s="1"/>
  <c r="P152" i="4"/>
  <c r="Q152" i="4" s="1"/>
  <c r="R143" i="4"/>
  <c r="S143" i="4" s="1"/>
  <c r="P154" i="4"/>
  <c r="Q154" i="4" s="1"/>
  <c r="P189" i="4"/>
  <c r="N217" i="4"/>
  <c r="R217" i="4" s="1"/>
  <c r="S217" i="4" s="1"/>
  <c r="P179" i="4"/>
  <c r="Q179" i="4" s="1"/>
  <c r="P75" i="4"/>
  <c r="Q75" i="4" s="1"/>
  <c r="P35" i="4"/>
  <c r="Q35" i="4" s="1"/>
  <c r="R152" i="4"/>
  <c r="S152" i="4" s="1"/>
  <c r="N154" i="4"/>
  <c r="R154" i="4" s="1"/>
  <c r="S154" i="4" s="1"/>
  <c r="P110" i="4"/>
  <c r="R151" i="4"/>
  <c r="S151" i="4" s="1"/>
  <c r="P135" i="4"/>
  <c r="Q135" i="4" s="1"/>
  <c r="R33" i="4"/>
  <c r="S33" i="4" s="1"/>
  <c r="P193" i="4"/>
  <c r="Q193" i="4" s="1"/>
  <c r="N193" i="4"/>
  <c r="R193" i="4" s="1"/>
  <c r="S193" i="4" s="1"/>
  <c r="N58" i="4"/>
  <c r="R58" i="4" s="1"/>
  <c r="S58" i="4" s="1"/>
  <c r="N227" i="4"/>
  <c r="R227" i="4" s="1"/>
  <c r="S227" i="4" s="1"/>
  <c r="R203" i="4"/>
  <c r="S203" i="4" s="1"/>
  <c r="P58" i="4"/>
  <c r="Q58" i="4" s="1"/>
  <c r="P120" i="4"/>
  <c r="Q120" i="4" s="1"/>
  <c r="R18" i="4"/>
  <c r="S18" i="4" s="1"/>
  <c r="P151" i="4"/>
  <c r="Q151" i="4" s="1"/>
  <c r="N35" i="4"/>
  <c r="R35" i="4" s="1"/>
  <c r="S35" i="4" s="1"/>
  <c r="P20" i="4"/>
  <c r="Q20" i="4" s="1"/>
  <c r="N120" i="4"/>
  <c r="R120" i="4" s="1"/>
  <c r="S120" i="4" s="1"/>
  <c r="P201" i="4"/>
  <c r="P217" i="4"/>
  <c r="Q217" i="4" s="1"/>
  <c r="N201" i="4"/>
  <c r="R201" i="4" s="1"/>
  <c r="N118" i="4"/>
  <c r="R118" i="4" s="1"/>
  <c r="S118" i="4" s="1"/>
  <c r="N229" i="4"/>
  <c r="R229" i="4" s="1"/>
  <c r="S229" i="4" s="1"/>
  <c r="N75" i="4"/>
  <c r="R75" i="4" s="1"/>
  <c r="S75" i="4" s="1"/>
  <c r="N73" i="4"/>
  <c r="R73" i="4" s="1"/>
  <c r="S73" i="4" s="1"/>
  <c r="P118" i="4"/>
  <c r="Q118" i="4" s="1"/>
  <c r="P73" i="4"/>
  <c r="Q73" i="4" s="1"/>
  <c r="P212" i="4"/>
  <c r="P214" i="4"/>
  <c r="Q214" i="4" s="1"/>
  <c r="N212" i="4"/>
  <c r="R212" i="4" s="1"/>
  <c r="P146" i="4"/>
  <c r="Q146" i="4" s="1"/>
  <c r="P16" i="4"/>
  <c r="Q16" i="4" s="1"/>
  <c r="P54" i="4"/>
  <c r="Q54" i="4" s="1"/>
  <c r="N54" i="4"/>
  <c r="R54" i="4" s="1"/>
  <c r="S54" i="4" s="1"/>
  <c r="P148" i="4"/>
  <c r="Q148" i="4" s="1"/>
  <c r="P227" i="4"/>
  <c r="Q227" i="4" s="1"/>
  <c r="P145" i="4"/>
  <c r="Q145" i="4" s="1"/>
  <c r="P116" i="4"/>
  <c r="Q116" i="4" s="1"/>
  <c r="P18" i="4"/>
  <c r="Q18" i="4" s="1"/>
  <c r="N145" i="4"/>
  <c r="R145" i="4" s="1"/>
  <c r="S145" i="4" s="1"/>
  <c r="N194" i="4"/>
  <c r="R194" i="4" s="1"/>
  <c r="S194" i="4" s="1"/>
  <c r="N214" i="4"/>
  <c r="R214" i="4" s="1"/>
  <c r="S214" i="4" s="1"/>
  <c r="P56" i="4"/>
  <c r="N116" i="4"/>
  <c r="R116" i="4" s="1"/>
  <c r="S116" i="4" s="1"/>
  <c r="N146" i="4"/>
  <c r="R146" i="4" s="1"/>
  <c r="S146" i="4" s="1"/>
  <c r="P150" i="4"/>
  <c r="Q150" i="4" s="1"/>
  <c r="R150" i="4"/>
  <c r="S150" i="4" s="1"/>
  <c r="N197" i="4"/>
  <c r="R197" i="4" s="1"/>
  <c r="S197" i="4" s="1"/>
  <c r="P197" i="4"/>
  <c r="Q197" i="4" s="1"/>
  <c r="N156" i="4"/>
  <c r="R156" i="4" s="1"/>
  <c r="S156" i="4" s="1"/>
  <c r="N230" i="4"/>
  <c r="R230" i="4" s="1"/>
  <c r="S230" i="4" s="1"/>
  <c r="P194" i="4"/>
  <c r="Q194" i="4" s="1"/>
  <c r="P230" i="4"/>
  <c r="Q230" i="4" s="1"/>
  <c r="P156" i="4"/>
  <c r="Q156" i="4" s="1"/>
  <c r="N236" i="4"/>
  <c r="R236" i="4" s="1"/>
  <c r="S236" i="4" s="1"/>
  <c r="P187" i="4"/>
  <c r="Q187" i="4" s="1"/>
  <c r="N226" i="4"/>
  <c r="R226" i="4" s="1"/>
  <c r="S226" i="4" s="1"/>
  <c r="P213" i="4"/>
  <c r="Q213" i="4" s="1"/>
  <c r="P226" i="4"/>
  <c r="Q226" i="4" s="1"/>
  <c r="P174" i="4"/>
  <c r="P8" i="4"/>
  <c r="Q8" i="4" s="1"/>
  <c r="P164" i="4"/>
  <c r="Q164" i="4" s="1"/>
  <c r="P45" i="4"/>
  <c r="P136" i="4"/>
  <c r="Q136" i="4" s="1"/>
  <c r="P10" i="4"/>
  <c r="Q10" i="4" s="1"/>
  <c r="P165" i="4"/>
  <c r="Q165" i="4" s="1"/>
  <c r="P188" i="4"/>
  <c r="Q188" i="4" s="1"/>
  <c r="N218" i="4"/>
  <c r="R218" i="4" s="1"/>
  <c r="P218" i="4"/>
  <c r="P186" i="4"/>
  <c r="Q186" i="4" s="1"/>
  <c r="P124" i="4"/>
  <c r="P7" i="4"/>
  <c r="P64" i="4"/>
  <c r="Q64" i="4" s="1"/>
  <c r="P12" i="4"/>
  <c r="Q12" i="4" s="1"/>
  <c r="P63" i="4"/>
  <c r="Q63" i="4" s="1"/>
  <c r="P185" i="4"/>
  <c r="P138" i="4"/>
  <c r="Q138" i="4" s="1"/>
  <c r="P137" i="4"/>
  <c r="Q137" i="4" s="1"/>
  <c r="P133" i="4"/>
  <c r="Q133" i="4" s="1"/>
  <c r="P134" i="4"/>
  <c r="Q134" i="4" s="1"/>
  <c r="R59" i="4"/>
  <c r="R139" i="4"/>
  <c r="S139" i="4" s="1"/>
  <c r="P175" i="4"/>
  <c r="Q175" i="4" s="1"/>
  <c r="P38" i="4"/>
  <c r="P42" i="4"/>
  <c r="Q42" i="4" s="1"/>
  <c r="P160" i="4"/>
  <c r="Q160" i="4" s="1"/>
  <c r="P166" i="4"/>
  <c r="Q166" i="4" s="1"/>
  <c r="P178" i="4"/>
  <c r="Q178" i="4" s="1"/>
  <c r="P39" i="4"/>
  <c r="Q39" i="4" s="1"/>
  <c r="P41" i="4"/>
  <c r="Q41" i="4" s="1"/>
  <c r="P159" i="4"/>
  <c r="Q159" i="4" s="1"/>
  <c r="P47" i="4"/>
  <c r="Q47" i="4" s="1"/>
  <c r="P24" i="4"/>
  <c r="Q24" i="4" s="1"/>
  <c r="P40" i="4"/>
  <c r="Q40" i="4" s="1"/>
  <c r="P158" i="4"/>
  <c r="Q158" i="4" s="1"/>
  <c r="P190" i="4"/>
  <c r="Q190" i="4" s="1"/>
  <c r="P141" i="4"/>
  <c r="Q141" i="4" s="1"/>
  <c r="P25" i="4"/>
  <c r="Q25" i="4" s="1"/>
  <c r="P44" i="4"/>
  <c r="Q44" i="4" s="1"/>
  <c r="P157" i="4"/>
  <c r="P191" i="4"/>
  <c r="Q191" i="4" s="1"/>
  <c r="P125" i="4"/>
  <c r="Q125" i="4" s="1"/>
  <c r="P140" i="4"/>
  <c r="Q140" i="4" s="1"/>
  <c r="P26" i="4"/>
  <c r="Q26" i="4" s="1"/>
  <c r="P43" i="4"/>
  <c r="Q43" i="4" s="1"/>
  <c r="P163" i="4"/>
  <c r="Q163" i="4" s="1"/>
  <c r="P126" i="4"/>
  <c r="Q126" i="4" s="1"/>
  <c r="P46" i="4"/>
  <c r="Q46" i="4" s="1"/>
  <c r="P139" i="4"/>
  <c r="Q139" i="4" s="1"/>
  <c r="P27" i="4"/>
  <c r="Q27" i="4" s="1"/>
  <c r="P162" i="4"/>
  <c r="Q162" i="4" s="1"/>
  <c r="P23" i="4"/>
  <c r="P161" i="4"/>
  <c r="Q161" i="4" s="1"/>
  <c r="P11" i="4"/>
  <c r="Q11" i="4" s="1"/>
  <c r="P132" i="4"/>
  <c r="Q132" i="4" s="1"/>
  <c r="P9" i="4"/>
  <c r="Q9" i="4" s="1"/>
  <c r="P180" i="4"/>
  <c r="Q180" i="4" s="1"/>
  <c r="P62" i="4"/>
  <c r="Q62" i="4" s="1"/>
  <c r="P131" i="4"/>
  <c r="Q131" i="4" s="1"/>
  <c r="P13" i="4"/>
  <c r="Q13" i="4" s="1"/>
  <c r="P181" i="4"/>
  <c r="Q181" i="4" s="1"/>
  <c r="P61" i="4"/>
  <c r="Q61" i="4" s="1"/>
  <c r="P130" i="4"/>
  <c r="Q130" i="4" s="1"/>
  <c r="P50" i="4"/>
  <c r="Q50" i="4" s="1"/>
  <c r="P177" i="4"/>
  <c r="Q177" i="4" s="1"/>
  <c r="P60" i="4"/>
  <c r="Q60" i="4" s="1"/>
  <c r="P129" i="4"/>
  <c r="Q129" i="4" s="1"/>
  <c r="P49" i="4"/>
  <c r="Q49" i="4" s="1"/>
  <c r="P176" i="4"/>
  <c r="Q176" i="4" s="1"/>
  <c r="P59" i="4"/>
  <c r="R137" i="4"/>
  <c r="S137" i="4" s="1"/>
  <c r="R11" i="4"/>
  <c r="S11" i="4" s="1"/>
  <c r="R134" i="4"/>
  <c r="S134" i="4" s="1"/>
  <c r="R8" i="4"/>
  <c r="S8" i="4" s="1"/>
  <c r="R23" i="4"/>
  <c r="R181" i="4"/>
  <c r="S181" i="4" s="1"/>
  <c r="R45" i="4"/>
  <c r="R141" i="4"/>
  <c r="S141" i="4" s="1"/>
  <c r="R24" i="4"/>
  <c r="S24" i="4" s="1"/>
  <c r="R138" i="4"/>
  <c r="S138" i="4" s="1"/>
  <c r="R129" i="4"/>
  <c r="S129" i="4" s="1"/>
  <c r="R188" i="4"/>
  <c r="S188" i="4" s="1"/>
  <c r="R127" i="4"/>
  <c r="S127" i="4" s="1"/>
  <c r="R165" i="4"/>
  <c r="S165" i="4" s="1"/>
  <c r="R39" i="4"/>
  <c r="S39" i="4" s="1"/>
  <c r="R161" i="4"/>
  <c r="S161" i="4" s="1"/>
  <c r="R157" i="4"/>
  <c r="R136" i="4"/>
  <c r="S136" i="4" s="1"/>
  <c r="R132" i="4"/>
  <c r="S132" i="4" s="1"/>
  <c r="R135" i="4"/>
  <c r="S135" i="4" s="1"/>
  <c r="R46" i="4"/>
  <c r="S46" i="4" s="1"/>
  <c r="R125" i="4"/>
  <c r="S125" i="4" s="1"/>
  <c r="R61" i="4"/>
  <c r="S61" i="4" s="1"/>
  <c r="R191" i="4"/>
  <c r="S191" i="4" s="1"/>
  <c r="R49" i="4"/>
  <c r="S49" i="4" s="1"/>
  <c r="R175" i="4"/>
  <c r="S175" i="4" s="1"/>
  <c r="R185" i="4"/>
  <c r="R174" i="4"/>
  <c r="R47" i="4"/>
  <c r="S47" i="4" s="1"/>
  <c r="R50" i="4"/>
  <c r="S50" i="4" s="1"/>
  <c r="R64" i="4"/>
  <c r="S64" i="4" s="1"/>
  <c r="R162" i="4"/>
  <c r="S162" i="4" s="1"/>
  <c r="R179" i="4"/>
  <c r="S179" i="4" s="1"/>
  <c r="R10" i="4"/>
  <c r="S10" i="4" s="1"/>
  <c r="R27" i="4"/>
  <c r="S27" i="4" s="1"/>
  <c r="R186" i="4"/>
  <c r="R133" i="4"/>
  <c r="S133" i="4" s="1"/>
  <c r="R25" i="4"/>
  <c r="S25" i="4" s="1"/>
  <c r="R63" i="4"/>
  <c r="S63" i="4" s="1"/>
  <c r="R160" i="4"/>
  <c r="S160" i="4" s="1"/>
  <c r="R177" i="4"/>
  <c r="S177" i="4" s="1"/>
  <c r="R131" i="4"/>
  <c r="S131" i="4" s="1"/>
  <c r="R126" i="4"/>
  <c r="S126" i="4" s="1"/>
  <c r="R187" i="4"/>
  <c r="S187" i="4" s="1"/>
  <c r="R62" i="4"/>
  <c r="S62" i="4" s="1"/>
  <c r="R43" i="4"/>
  <c r="R48" i="4"/>
  <c r="S48" i="4" s="1"/>
  <c r="R26" i="4"/>
  <c r="S26" i="4" s="1"/>
  <c r="R12" i="4"/>
  <c r="S12" i="4" s="1"/>
  <c r="R189" i="4"/>
  <c r="R178" i="4"/>
  <c r="S178" i="4" s="1"/>
  <c r="R128" i="4"/>
  <c r="R158" i="4"/>
  <c r="S158" i="4" s="1"/>
  <c r="R41" i="4"/>
  <c r="S41" i="4" s="1"/>
  <c r="R164" i="4"/>
  <c r="R176" i="4"/>
  <c r="S176" i="4" s="1"/>
  <c r="R180" i="4"/>
  <c r="S180" i="4" s="1"/>
  <c r="R9" i="4"/>
  <c r="S9" i="4" s="1"/>
  <c r="R38" i="4"/>
  <c r="R40" i="4"/>
  <c r="S40" i="4" s="1"/>
  <c r="R60" i="4"/>
  <c r="S60" i="4" s="1"/>
  <c r="R166" i="4"/>
  <c r="S166" i="4" s="1"/>
  <c r="R163" i="4"/>
  <c r="S163" i="4" s="1"/>
  <c r="R13" i="4"/>
  <c r="R7" i="4"/>
  <c r="R190" i="4"/>
  <c r="S190" i="4" s="1"/>
  <c r="R140" i="4"/>
  <c r="S140" i="4" s="1"/>
  <c r="N124" i="4"/>
  <c r="R44" i="4"/>
  <c r="S44" i="4" s="1"/>
  <c r="R159" i="4"/>
  <c r="S159" i="4" s="1"/>
  <c r="R42" i="4"/>
  <c r="S42" i="4" s="1"/>
  <c r="R130" i="4"/>
  <c r="S130" i="4" s="1"/>
  <c r="E83" i="15" l="1"/>
  <c r="C60" i="15"/>
  <c r="C68" i="15"/>
  <c r="C61" i="15"/>
  <c r="C77" i="15"/>
  <c r="C81" i="15"/>
  <c r="E79" i="15"/>
  <c r="C3" i="15"/>
  <c r="C62" i="15"/>
  <c r="E59" i="15"/>
  <c r="E65" i="15"/>
  <c r="C70" i="15"/>
  <c r="E53" i="15"/>
  <c r="E5" i="15"/>
  <c r="E62" i="15"/>
  <c r="E68" i="15"/>
  <c r="E57" i="15"/>
  <c r="C64" i="15"/>
  <c r="C72" i="15"/>
  <c r="C53" i="15"/>
  <c r="E61" i="15"/>
  <c r="E78" i="15"/>
  <c r="E77" i="15"/>
  <c r="E66" i="15"/>
  <c r="C18" i="15"/>
  <c r="C46" i="15"/>
  <c r="C21" i="15"/>
  <c r="C49" i="15"/>
  <c r="E63" i="15"/>
  <c r="E70" i="15"/>
  <c r="C76" i="15"/>
  <c r="C47" i="15"/>
  <c r="E72" i="15"/>
  <c r="E56" i="15"/>
  <c r="C58" i="15"/>
  <c r="E81" i="15"/>
  <c r="E84" i="15"/>
  <c r="E64" i="15"/>
  <c r="C79" i="15"/>
  <c r="C59" i="15"/>
  <c r="C67" i="15"/>
  <c r="C73" i="15"/>
  <c r="E60" i="15"/>
  <c r="Q182" i="4"/>
  <c r="F80" i="15" s="1"/>
  <c r="E80" i="15"/>
  <c r="C55" i="15"/>
  <c r="C50" i="15"/>
  <c r="C51" i="15"/>
  <c r="S91" i="4"/>
  <c r="D74" i="15" s="1"/>
  <c r="C74" i="15"/>
  <c r="E50" i="15"/>
  <c r="E51" i="15"/>
  <c r="E55" i="15"/>
  <c r="S66" i="4"/>
  <c r="D71" i="15" s="1"/>
  <c r="C71" i="15"/>
  <c r="Q91" i="4"/>
  <c r="F74" i="15" s="1"/>
  <c r="E74" i="15"/>
  <c r="E75" i="15"/>
  <c r="S182" i="4"/>
  <c r="D80" i="15" s="1"/>
  <c r="C80" i="15"/>
  <c r="C54" i="15"/>
  <c r="C84" i="15"/>
  <c r="C66" i="15"/>
  <c r="C69" i="15"/>
  <c r="E69" i="15"/>
  <c r="C63" i="15"/>
  <c r="C56" i="15"/>
  <c r="E67" i="15"/>
  <c r="E73" i="15"/>
  <c r="C20" i="15"/>
  <c r="C48" i="15"/>
  <c r="Q218" i="4"/>
  <c r="F82" i="15" s="1"/>
  <c r="E82" i="15"/>
  <c r="S218" i="4"/>
  <c r="D82" i="15" s="1"/>
  <c r="C82" i="15"/>
  <c r="Q66" i="4"/>
  <c r="F71" i="15" s="1"/>
  <c r="E71" i="15"/>
  <c r="C57" i="15"/>
  <c r="C75" i="15"/>
  <c r="C52" i="15"/>
  <c r="E54" i="15"/>
  <c r="E46" i="15"/>
  <c r="E76" i="15"/>
  <c r="E20" i="15"/>
  <c r="E48" i="15"/>
  <c r="C83" i="15"/>
  <c r="E52" i="15"/>
  <c r="E58" i="15"/>
  <c r="E49" i="15"/>
  <c r="E47" i="15"/>
  <c r="C65" i="15"/>
  <c r="C78" i="15"/>
  <c r="C19" i="15"/>
  <c r="E28" i="15"/>
  <c r="S128" i="4"/>
  <c r="D13" i="15" s="1"/>
  <c r="C13" i="15"/>
  <c r="Q201" i="4"/>
  <c r="E40" i="15"/>
  <c r="S195" i="4"/>
  <c r="C34" i="15"/>
  <c r="Q14" i="4"/>
  <c r="E31" i="15"/>
  <c r="C22" i="15"/>
  <c r="C4" i="15"/>
  <c r="C23" i="15"/>
  <c r="Q198" i="4"/>
  <c r="E36" i="15"/>
  <c r="C27" i="15"/>
  <c r="C8" i="15"/>
  <c r="S17" i="4"/>
  <c r="C39" i="15"/>
  <c r="Q128" i="4"/>
  <c r="F13" i="15" s="1"/>
  <c r="E13" i="15"/>
  <c r="C10" i="15"/>
  <c r="C30" i="15"/>
  <c r="Q71" i="4"/>
  <c r="E35" i="15"/>
  <c r="E22" i="15"/>
  <c r="E4" i="15"/>
  <c r="E23" i="15"/>
  <c r="E27" i="15"/>
  <c r="E8" i="15"/>
  <c r="S189" i="4"/>
  <c r="D60" i="15" s="1"/>
  <c r="C32" i="15"/>
  <c r="C11" i="15"/>
  <c r="E25" i="15"/>
  <c r="E7" i="15"/>
  <c r="E12" i="15"/>
  <c r="Q51" i="4"/>
  <c r="E33" i="15"/>
  <c r="C41" i="15"/>
  <c r="S198" i="4"/>
  <c r="C36" i="15"/>
  <c r="C25" i="15"/>
  <c r="C7" i="15"/>
  <c r="E41" i="15"/>
  <c r="S201" i="4"/>
  <c r="C40" i="15"/>
  <c r="E29" i="15"/>
  <c r="E9" i="15"/>
  <c r="Q53" i="4"/>
  <c r="E37" i="15"/>
  <c r="E3" i="15"/>
  <c r="C28" i="15"/>
  <c r="Q17" i="4"/>
  <c r="E39" i="15"/>
  <c r="Q189" i="4"/>
  <c r="F60" i="15" s="1"/>
  <c r="E32" i="15"/>
  <c r="E11" i="15"/>
  <c r="E26" i="15"/>
  <c r="S71" i="4"/>
  <c r="C35" i="15"/>
  <c r="Q117" i="4"/>
  <c r="E38" i="15"/>
  <c r="S51" i="4"/>
  <c r="C33" i="15"/>
  <c r="Q195" i="4"/>
  <c r="E34" i="15"/>
  <c r="S14" i="4"/>
  <c r="C31" i="15"/>
  <c r="S117" i="4"/>
  <c r="C38" i="15"/>
  <c r="C24" i="15"/>
  <c r="C6" i="15"/>
  <c r="E24" i="15"/>
  <c r="E6" i="15"/>
  <c r="C5" i="15"/>
  <c r="C26" i="15"/>
  <c r="C29" i="15"/>
  <c r="C9" i="15"/>
  <c r="E18" i="15"/>
  <c r="E10" i="15"/>
  <c r="E30" i="15"/>
  <c r="E21" i="15"/>
  <c r="E19" i="15"/>
  <c r="S53" i="4"/>
  <c r="C37" i="15"/>
  <c r="C9" i="9"/>
  <c r="S223" i="4"/>
  <c r="D83" i="15" s="1"/>
  <c r="C48" i="9"/>
  <c r="Q38" i="4"/>
  <c r="F52" i="15" s="1"/>
  <c r="E5" i="9"/>
  <c r="Q223" i="4"/>
  <c r="F83" i="15" s="1"/>
  <c r="E48" i="9"/>
  <c r="C7" i="9"/>
  <c r="Q3" i="4"/>
  <c r="F70" i="15" s="1"/>
  <c r="E31" i="9"/>
  <c r="Q157" i="4"/>
  <c r="F57" i="15" s="1"/>
  <c r="E9" i="9"/>
  <c r="Q174" i="4"/>
  <c r="F5" i="15" s="1"/>
  <c r="E10" i="9"/>
  <c r="S206" i="4"/>
  <c r="D81" i="15" s="1"/>
  <c r="C46" i="9"/>
  <c r="Q167" i="4"/>
  <c r="F79" i="15" s="1"/>
  <c r="E44" i="9"/>
  <c r="S104" i="4"/>
  <c r="D76" i="15" s="1"/>
  <c r="C40" i="9"/>
  <c r="S167" i="4"/>
  <c r="D79" i="15" s="1"/>
  <c r="C44" i="9"/>
  <c r="S79" i="4"/>
  <c r="D72" i="15" s="1"/>
  <c r="C37" i="9"/>
  <c r="S108" i="4"/>
  <c r="D77" i="15" s="1"/>
  <c r="C41" i="9"/>
  <c r="C10" i="9"/>
  <c r="S110" i="4"/>
  <c r="C22" i="9"/>
  <c r="Q79" i="4"/>
  <c r="F72" i="15" s="1"/>
  <c r="E37" i="9"/>
  <c r="C6" i="9"/>
  <c r="C35" i="9"/>
  <c r="C20" i="9"/>
  <c r="S3" i="4"/>
  <c r="D70" i="15" s="1"/>
  <c r="C31" i="9"/>
  <c r="Q87" i="4"/>
  <c r="F73" i="15" s="1"/>
  <c r="E38" i="9"/>
  <c r="Q225" i="4"/>
  <c r="E49" i="9"/>
  <c r="E26" i="9"/>
  <c r="Q37" i="4"/>
  <c r="E34" i="9"/>
  <c r="E19" i="9"/>
  <c r="Q45" i="4"/>
  <c r="F58" i="15" s="1"/>
  <c r="E6" i="9"/>
  <c r="E35" i="9"/>
  <c r="E20" i="9"/>
  <c r="Q110" i="4"/>
  <c r="E22" i="9"/>
  <c r="C11" i="9"/>
  <c r="C45" i="9"/>
  <c r="C24" i="9"/>
  <c r="Q185" i="4"/>
  <c r="F53" i="15" s="1"/>
  <c r="E45" i="9"/>
  <c r="E24" i="9"/>
  <c r="E11" i="9"/>
  <c r="Q206" i="4"/>
  <c r="F81" i="15" s="1"/>
  <c r="E46" i="9"/>
  <c r="Q142" i="4"/>
  <c r="E43" i="9"/>
  <c r="E23" i="9"/>
  <c r="S37" i="4"/>
  <c r="C34" i="9"/>
  <c r="C19" i="9"/>
  <c r="Q104" i="4"/>
  <c r="F76" i="15" s="1"/>
  <c r="E40" i="9"/>
  <c r="Q56" i="4"/>
  <c r="E36" i="9"/>
  <c r="E21" i="9"/>
  <c r="C16" i="9"/>
  <c r="C3" i="9"/>
  <c r="C4" i="9"/>
  <c r="C32" i="9"/>
  <c r="C17" i="9"/>
  <c r="Q237" i="4"/>
  <c r="F84" i="15" s="1"/>
  <c r="E50" i="9"/>
  <c r="S87" i="4"/>
  <c r="D73" i="15" s="1"/>
  <c r="C38" i="9"/>
  <c r="S122" i="4"/>
  <c r="D78" i="15" s="1"/>
  <c r="C42" i="9"/>
  <c r="S225" i="4"/>
  <c r="C49" i="9"/>
  <c r="C26" i="9"/>
  <c r="S142" i="4"/>
  <c r="C43" i="9"/>
  <c r="C23" i="9"/>
  <c r="S95" i="4"/>
  <c r="D75" i="15" s="1"/>
  <c r="C39" i="9"/>
  <c r="S56" i="4"/>
  <c r="C36" i="9"/>
  <c r="Q108" i="4"/>
  <c r="F77" i="15" s="1"/>
  <c r="E41" i="9"/>
  <c r="Q23" i="4"/>
  <c r="E4" i="9"/>
  <c r="E32" i="9"/>
  <c r="E17" i="9"/>
  <c r="E16" i="9"/>
  <c r="E3" i="9"/>
  <c r="Q95" i="4"/>
  <c r="F75" i="15" s="1"/>
  <c r="E39" i="9"/>
  <c r="Q122" i="4"/>
  <c r="F78" i="15" s="1"/>
  <c r="E42" i="9"/>
  <c r="Q212" i="4"/>
  <c r="E25" i="9"/>
  <c r="E47" i="9"/>
  <c r="Q34" i="4"/>
  <c r="E33" i="9"/>
  <c r="E18" i="9"/>
  <c r="Q124" i="4"/>
  <c r="F12" i="15" s="1"/>
  <c r="E8" i="9"/>
  <c r="Q59" i="4"/>
  <c r="F3" i="15" s="1"/>
  <c r="E7" i="9"/>
  <c r="S212" i="4"/>
  <c r="C25" i="9"/>
  <c r="C47" i="9"/>
  <c r="S237" i="4"/>
  <c r="D84" i="15" s="1"/>
  <c r="C50" i="9"/>
  <c r="C5" i="9"/>
  <c r="S34" i="4"/>
  <c r="C33" i="9"/>
  <c r="C18" i="9"/>
  <c r="D2" i="8"/>
  <c r="Q7" i="4"/>
  <c r="F55" i="15" s="1"/>
  <c r="D4" i="8"/>
  <c r="D3" i="8"/>
  <c r="B4" i="8"/>
  <c r="B3" i="8"/>
  <c r="S185" i="4"/>
  <c r="S7" i="4"/>
  <c r="S38" i="4"/>
  <c r="S157" i="4"/>
  <c r="S59" i="4"/>
  <c r="D3" i="15" s="1"/>
  <c r="S164" i="4"/>
  <c r="S43" i="4"/>
  <c r="S174" i="4"/>
  <c r="D5" i="15" s="1"/>
  <c r="S45" i="4"/>
  <c r="D58" i="15" s="1"/>
  <c r="S23" i="4"/>
  <c r="S186" i="4"/>
  <c r="S13" i="4"/>
  <c r="R124" i="4"/>
  <c r="C12" i="15" s="1"/>
  <c r="D57" i="15" l="1"/>
  <c r="D52" i="15"/>
  <c r="F19" i="15"/>
  <c r="F47" i="15"/>
  <c r="F26" i="15"/>
  <c r="F54" i="15"/>
  <c r="D28" i="15"/>
  <c r="D56" i="15"/>
  <c r="F36" i="15"/>
  <c r="F64" i="15"/>
  <c r="D38" i="15"/>
  <c r="D66" i="15"/>
  <c r="F37" i="15"/>
  <c r="F65" i="15"/>
  <c r="F31" i="15"/>
  <c r="F59" i="15"/>
  <c r="D41" i="15"/>
  <c r="D69" i="15"/>
  <c r="D20" i="15"/>
  <c r="D48" i="15"/>
  <c r="F35" i="15"/>
  <c r="F63" i="15"/>
  <c r="D33" i="15"/>
  <c r="D61" i="15"/>
  <c r="D34" i="15"/>
  <c r="D62" i="15"/>
  <c r="F20" i="15"/>
  <c r="F48" i="15"/>
  <c r="D31" i="15"/>
  <c r="D59" i="15"/>
  <c r="F28" i="15"/>
  <c r="F56" i="15"/>
  <c r="F34" i="15"/>
  <c r="F62" i="15"/>
  <c r="F18" i="15"/>
  <c r="F46" i="15"/>
  <c r="F38" i="15"/>
  <c r="F66" i="15"/>
  <c r="F40" i="15"/>
  <c r="F68" i="15"/>
  <c r="D37" i="15"/>
  <c r="D65" i="15"/>
  <c r="D26" i="15"/>
  <c r="D54" i="15"/>
  <c r="D36" i="15"/>
  <c r="D64" i="15"/>
  <c r="D50" i="15"/>
  <c r="D51" i="15"/>
  <c r="F50" i="15"/>
  <c r="F51" i="15"/>
  <c r="D35" i="15"/>
  <c r="D63" i="15"/>
  <c r="D40" i="15"/>
  <c r="D68" i="15"/>
  <c r="F33" i="15"/>
  <c r="F61" i="15"/>
  <c r="D55" i="15"/>
  <c r="D39" i="15"/>
  <c r="D67" i="15"/>
  <c r="D53" i="15"/>
  <c r="D49" i="15"/>
  <c r="D18" i="15"/>
  <c r="D46" i="15"/>
  <c r="F41" i="15"/>
  <c r="F69" i="15"/>
  <c r="F49" i="15"/>
  <c r="D19" i="15"/>
  <c r="D47" i="15"/>
  <c r="F39" i="15"/>
  <c r="F67" i="15"/>
  <c r="F22" i="15"/>
  <c r="F4" i="15"/>
  <c r="F23" i="15"/>
  <c r="D27" i="15"/>
  <c r="D8" i="15"/>
  <c r="F25" i="15"/>
  <c r="F7" i="15"/>
  <c r="F32" i="15"/>
  <c r="F11" i="15"/>
  <c r="D32" i="15"/>
  <c r="D11" i="15"/>
  <c r="F10" i="15"/>
  <c r="F30" i="15"/>
  <c r="F27" i="15"/>
  <c r="F8" i="15"/>
  <c r="D29" i="15"/>
  <c r="D9" i="15"/>
  <c r="D25" i="15"/>
  <c r="D7" i="15"/>
  <c r="F21" i="15"/>
  <c r="F29" i="15"/>
  <c r="F9" i="15"/>
  <c r="D21" i="15"/>
  <c r="F24" i="15"/>
  <c r="F6" i="15"/>
  <c r="D22" i="15"/>
  <c r="D4" i="15"/>
  <c r="D23" i="15"/>
  <c r="D24" i="15"/>
  <c r="D6" i="15"/>
  <c r="D10" i="15"/>
  <c r="D30" i="15"/>
  <c r="F22" i="9"/>
  <c r="F40" i="9"/>
  <c r="F48" i="9"/>
  <c r="E4" i="8"/>
  <c r="F31" i="9"/>
  <c r="D37" i="9"/>
  <c r="F36" i="9"/>
  <c r="F21" i="9"/>
  <c r="F25" i="9"/>
  <c r="F47" i="9"/>
  <c r="F42" i="9"/>
  <c r="F33" i="9"/>
  <c r="F18" i="9"/>
  <c r="D39" i="9"/>
  <c r="D22" i="9"/>
  <c r="E3" i="8"/>
  <c r="E2" i="8"/>
  <c r="F16" i="9"/>
  <c r="F3" i="9"/>
  <c r="D41" i="9"/>
  <c r="D32" i="9"/>
  <c r="D17" i="9"/>
  <c r="D4" i="9"/>
  <c r="F34" i="9"/>
  <c r="F19" i="9"/>
  <c r="D43" i="9"/>
  <c r="D23" i="9"/>
  <c r="D33" i="9"/>
  <c r="D18" i="9"/>
  <c r="F23" i="9"/>
  <c r="F43" i="9"/>
  <c r="F26" i="9"/>
  <c r="F49" i="9"/>
  <c r="D40" i="9"/>
  <c r="D38" i="9"/>
  <c r="D34" i="9"/>
  <c r="D19" i="9"/>
  <c r="D48" i="9"/>
  <c r="D44" i="9"/>
  <c r="F5" i="9"/>
  <c r="F38" i="9"/>
  <c r="F50" i="9"/>
  <c r="D7" i="9"/>
  <c r="F24" i="9"/>
  <c r="F11" i="9"/>
  <c r="F45" i="9"/>
  <c r="F41" i="9"/>
  <c r="F10" i="9"/>
  <c r="D26" i="9"/>
  <c r="D49" i="9"/>
  <c r="D42" i="9"/>
  <c r="F44" i="9"/>
  <c r="D47" i="9"/>
  <c r="D25" i="9"/>
  <c r="C4" i="8"/>
  <c r="D31" i="9"/>
  <c r="D46" i="9"/>
  <c r="F7" i="9"/>
  <c r="F9" i="9"/>
  <c r="F35" i="9"/>
  <c r="F20" i="9"/>
  <c r="F6" i="9"/>
  <c r="F39" i="9"/>
  <c r="D35" i="9"/>
  <c r="D6" i="9"/>
  <c r="D20" i="9"/>
  <c r="D50" i="9"/>
  <c r="F46" i="9"/>
  <c r="D10" i="9"/>
  <c r="F32" i="9"/>
  <c r="F17" i="9"/>
  <c r="F4" i="9"/>
  <c r="D9" i="9"/>
  <c r="D5" i="9"/>
  <c r="D16" i="9"/>
  <c r="C3" i="8"/>
  <c r="D3" i="9"/>
  <c r="F8" i="9"/>
  <c r="D45" i="9"/>
  <c r="D24" i="9"/>
  <c r="D11" i="9"/>
  <c r="D36" i="9"/>
  <c r="D21" i="9"/>
  <c r="F37" i="9"/>
  <c r="B2" i="8"/>
  <c r="C8" i="9"/>
  <c r="S124" i="4"/>
  <c r="C2" i="8" l="1"/>
  <c r="D12" i="15"/>
  <c r="D8" i="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<sst xmlns="http://schemas.openxmlformats.org/spreadsheetml/2006/main" count="1885" uniqueCount="365">
  <si>
    <t>Annual Rebate Opportunity Cost 
(Loss of cost minus + rebate denials)</t>
  </si>
  <si>
    <t>% Increase in Net Spend</t>
  </si>
  <si>
    <t>Increased Upfront Annual Drug Spend
(WAC - 340B AAC)</t>
  </si>
  <si>
    <t>% Increase in 
Upfront Inventory Spend</t>
  </si>
  <si>
    <t>Projected Rebate Model Impact on MFP Drugs in 2026</t>
  </si>
  <si>
    <t>Projected Rebate Model Impact on MFP Drugs in 2027</t>
  </si>
  <si>
    <t>Projected Rebate Model Impact on MFP Drugs in 2028</t>
  </si>
  <si>
    <t>Average Increase in Inventory Costs Pending Rebate Payments</t>
  </si>
  <si>
    <t>30-Day Cash on Hand Impact</t>
  </si>
  <si>
    <t>45-Day Cash on Hand Impact</t>
  </si>
  <si>
    <t>CE to Enter, 
for Context</t>
  </si>
  <si>
    <t>Average Days' Cash on Hand</t>
  </si>
  <si>
    <t>Wholesaler Payment Terms
(e.g., net 7, net 14, net 30)</t>
  </si>
  <si>
    <t>340B Cost Of Goods Sold Discount</t>
  </si>
  <si>
    <t>Estimated Rebate Denial Rate</t>
  </si>
  <si>
    <r>
      <rPr>
        <b/>
        <u/>
        <sz val="12"/>
        <color theme="1"/>
        <rFont val="Aptos Narrow"/>
        <family val="2"/>
        <scheme val="minor"/>
      </rPr>
      <t>Selecting “Average Increase in Inventory Costs Pending Rebate Payments” timeframe for impact to days cash on hand:</t>
    </r>
    <r>
      <rPr>
        <sz val="12"/>
        <color theme="1"/>
        <rFont val="Aptos Narrow"/>
        <family val="2"/>
        <scheme val="minor"/>
      </rPr>
      <t xml:space="preserve">
Covered entities (CEs) using significant physical inventories (e.g. entity-owned pharmacies) are anticipated to have longer intervals between purchasing a drug at wholesale acquisition cost (WAC) and receiving the Manufacturer Rebate to 340B Ceiling Price. Frequency of data submissions will also impact the interval between purchasing at WAC and being rebated to 340B Ceiling Price.
CEs with significant physical inventories or manual data submissions, consider using “45-Day Cash on Hand Impact”
CEs with virtual inventories and automated data submission, consider using “30-Day Cash on Hand Impact”</t>
    </r>
  </si>
  <si>
    <r>
      <rPr>
        <b/>
        <sz val="12"/>
        <color theme="1"/>
        <rFont val="Aptos Narrow"/>
        <family val="2"/>
        <scheme val="minor"/>
      </rPr>
      <t xml:space="preserve">*Disclaimer, this calculator is intended for INTERNAL USE ONLY. </t>
    </r>
    <r>
      <rPr>
        <sz val="12"/>
        <color theme="1"/>
        <rFont val="Aptos Narrow"/>
        <family val="2"/>
        <scheme val="minor"/>
      </rPr>
      <t xml:space="preserve">The data from the "Drug Cost Summary Tab" may be used to inform external comments. </t>
    </r>
    <r>
      <rPr>
        <b/>
        <sz val="12"/>
        <color theme="1"/>
        <rFont val="Aptos Narrow"/>
        <family val="2"/>
        <scheme val="minor"/>
      </rPr>
      <t>DO NOT SUBMIT the entire spread sheet</t>
    </r>
    <r>
      <rPr>
        <sz val="12"/>
        <color theme="1"/>
        <rFont val="Aptos Narrow"/>
        <family val="2"/>
        <scheme val="minor"/>
      </rPr>
      <t xml:space="preserve">  when responding to HRSA's 340B Rebate Request for Information (RFI) or Information Collection Request (ICR). Wholesaler Contractual Pricing and 340B Pricing are proprietary information. Covered entities should </t>
    </r>
    <r>
      <rPr>
        <b/>
        <sz val="12"/>
        <color theme="1"/>
        <rFont val="Aptos Narrow"/>
        <family val="2"/>
        <scheme val="minor"/>
      </rPr>
      <t xml:space="preserve">consult legal counsel prior to sharing wholesaler contractual terms publicly </t>
    </r>
    <r>
      <rPr>
        <sz val="12"/>
        <color theme="1"/>
        <rFont val="Aptos Narrow"/>
        <family val="2"/>
        <scheme val="minor"/>
      </rPr>
      <t xml:space="preserve">(e.g. contractual discounts and payment terms). </t>
    </r>
  </si>
  <si>
    <t>Annual Rebate Opportunity Cost 
(Loss of Cost Minus + Rebate Denials)</t>
  </si>
  <si>
    <t>% Increase in 
Net Spend</t>
  </si>
  <si>
    <t>Abbvie</t>
  </si>
  <si>
    <t>Amgen</t>
  </si>
  <si>
    <t>Astra Zeneca</t>
  </si>
  <si>
    <t>Boehringer Ingelheim</t>
  </si>
  <si>
    <t>Bristol-Myers Squibb</t>
  </si>
  <si>
    <t>Johnson &amp; Johnson</t>
  </si>
  <si>
    <t>Merck</t>
  </si>
  <si>
    <t>Novartis</t>
  </si>
  <si>
    <t>Novo Nordisk</t>
  </si>
  <si>
    <t>Astellas</t>
  </si>
  <si>
    <t>GSK</t>
  </si>
  <si>
    <t>Pfizer</t>
  </si>
  <si>
    <t>Teva</t>
  </si>
  <si>
    <t>Eisai</t>
  </si>
  <si>
    <t>Eli Lilly</t>
  </si>
  <si>
    <t>Genentech</t>
  </si>
  <si>
    <t>Gilead</t>
  </si>
  <si>
    <t>Otsuka</t>
  </si>
  <si>
    <t>Takeda</t>
  </si>
  <si>
    <t>UCB</t>
  </si>
  <si>
    <t>ELIQUIS</t>
  </si>
  <si>
    <t>ENBREL</t>
  </si>
  <si>
    <t>ENTRESTO</t>
  </si>
  <si>
    <t>FARXIGA</t>
  </si>
  <si>
    <t>FIASP</t>
  </si>
  <si>
    <t>IMBRUVICA</t>
  </si>
  <si>
    <t>JANUVIA</t>
  </si>
  <si>
    <t>JARDIANCE</t>
  </si>
  <si>
    <t>NOVOLOG</t>
  </si>
  <si>
    <t>STELARA</t>
  </si>
  <si>
    <t>XARELTO</t>
  </si>
  <si>
    <t>AUSTEDO</t>
  </si>
  <si>
    <t>BREO ELLIPTA</t>
  </si>
  <si>
    <t>CALQUENCE</t>
  </si>
  <si>
    <t>IBRANCE</t>
  </si>
  <si>
    <t>JANUMET</t>
  </si>
  <si>
    <t>LINZESS</t>
  </si>
  <si>
    <t>OFEV</t>
  </si>
  <si>
    <t>OZEMPIC</t>
  </si>
  <si>
    <t>POMALYST</t>
  </si>
  <si>
    <t>RYBELSUS</t>
  </si>
  <si>
    <t>TRADJENTA</t>
  </si>
  <si>
    <t>TRELEGY ELLIPTA</t>
  </si>
  <si>
    <t>VRAYLAR</t>
  </si>
  <si>
    <t>WEGOVY</t>
  </si>
  <si>
    <t>XTANDI</t>
  </si>
  <si>
    <t>BOTOX</t>
  </si>
  <si>
    <t>ORENCIA</t>
  </si>
  <si>
    <t>LENVIMA</t>
  </si>
  <si>
    <t>TRULICITY</t>
  </si>
  <si>
    <t>VERZENIO</t>
  </si>
  <si>
    <t>XOLAIR</t>
  </si>
  <si>
    <t>BIKTARVY</t>
  </si>
  <si>
    <t>ANORO ELLIPTA</t>
  </si>
  <si>
    <t>ERLEADA</t>
  </si>
  <si>
    <t>COSENTYX</t>
  </si>
  <si>
    <t>KISQALI</t>
  </si>
  <si>
    <t>REXULTI</t>
  </si>
  <si>
    <t>XELJANZ</t>
  </si>
  <si>
    <t>ENTYVIO</t>
  </si>
  <si>
    <t>CIMZIA</t>
  </si>
  <si>
    <t>Calculating Annual Increase in Drug Expense</t>
  </si>
  <si>
    <t>Cashflow Impact (Amount Less Cash on Hand)</t>
  </si>
  <si>
    <t>NDC</t>
  </si>
  <si>
    <t>Selected Drug Name</t>
  </si>
  <si>
    <t>Product</t>
  </si>
  <si>
    <t>Primary Manufacturer</t>
  </si>
  <si>
    <t>IPAY 2026</t>
  </si>
  <si>
    <t>IPAY 2027</t>
  </si>
  <si>
    <t>IPAY 2028</t>
  </si>
  <si>
    <t>Package</t>
  </si>
  <si>
    <t>Annual 340B Purchases</t>
  </si>
  <si>
    <t>340B Price</t>
  </si>
  <si>
    <t>WAC Price</t>
  </si>
  <si>
    <t>Annual Spend at 340B</t>
  </si>
  <si>
    <t>Annual Spend at WAC</t>
  </si>
  <si>
    <t>Annual Impact of Lost COGS Discount</t>
  </si>
  <si>
    <t>Annual Impact of Denied Rebates</t>
  </si>
  <si>
    <t>Annual Inrease in Upfront Inventory Spend</t>
  </si>
  <si>
    <t>Total Annual Increase in Net Spend</t>
  </si>
  <si>
    <t xml:space="preserve"> </t>
  </si>
  <si>
    <t>7 Day</t>
  </si>
  <si>
    <t>14 Day</t>
  </si>
  <si>
    <t>30 Day</t>
  </si>
  <si>
    <t>45 Day</t>
  </si>
  <si>
    <t>60 Day</t>
  </si>
  <si>
    <t>120 Day</t>
  </si>
  <si>
    <t>365 Day</t>
  </si>
  <si>
    <t>BOTOX 100 UNIT VIAL</t>
  </si>
  <si>
    <t>AbbVie</t>
  </si>
  <si>
    <t>N</t>
  </si>
  <si>
    <t>Y</t>
  </si>
  <si>
    <t>1 x1EA</t>
  </si>
  <si>
    <t>BOTOX 200 UNIT VIAL</t>
  </si>
  <si>
    <t>BOTOX 50 UNIT VIAL</t>
  </si>
  <si>
    <t>IMBRUVICA 140 MG CAPSULE</t>
  </si>
  <si>
    <t>1 x90EA</t>
  </si>
  <si>
    <t>1 x120EA</t>
  </si>
  <si>
    <t>IMBRUVICA 140 MG TABLET</t>
  </si>
  <si>
    <t>1 x28EA</t>
  </si>
  <si>
    <t>IMBRUVICA 280 MG TABLET</t>
  </si>
  <si>
    <t>IMBRUVICA 420 MG TABLET</t>
  </si>
  <si>
    <t>IMBRUVICA 70 MG CAPSULE</t>
  </si>
  <si>
    <t>IMBRUVICA 70 MG/ML SUSPENSION</t>
  </si>
  <si>
    <t>1 x108ML</t>
  </si>
  <si>
    <t>LINZESS 145 MCG CAPSULE</t>
  </si>
  <si>
    <t>1 x30EA</t>
  </si>
  <si>
    <t>LINZESS 290 MCG CAPSULE</t>
  </si>
  <si>
    <t>LINZESS 72 MCG CAPSULE</t>
  </si>
  <si>
    <t>VRAYLAR 1.5 MG CAPSULE</t>
  </si>
  <si>
    <t>1 x20EA</t>
  </si>
  <si>
    <t>VRAYLAR 3 MG CAPSULE</t>
  </si>
  <si>
    <t>VRAYLAR 4.5 MG CAPSULE</t>
  </si>
  <si>
    <t>VRAYLAR 6 MG CAPSULE</t>
  </si>
  <si>
    <t>ENBREL 25 MG/0.5 ML SYRINGE</t>
  </si>
  <si>
    <t>4 x0.5ML</t>
  </si>
  <si>
    <t>ENBREL 25 MG/0.5 ML VIAL</t>
  </si>
  <si>
    <t>ENBREL 50 MG/ML MINI CARTRIDGE</t>
  </si>
  <si>
    <t>4 x1ML</t>
  </si>
  <si>
    <t>ENBREL 50 MG/ML SURECLICK</t>
  </si>
  <si>
    <t>ENBREL 50 MG/ML SYRINGE</t>
  </si>
  <si>
    <t>OTEZLA</t>
  </si>
  <si>
    <t>OTEZLA 10-20 MG STARTER 28 DAY</t>
  </si>
  <si>
    <t>1 x55EA</t>
  </si>
  <si>
    <t>OTEZLA 10-20-30MG START 28 DAY</t>
  </si>
  <si>
    <t>OTEZLA 20 MG TABLET</t>
  </si>
  <si>
    <t>1 x60EA</t>
  </si>
  <si>
    <t>OTEZLA 30 MG TABLET</t>
  </si>
  <si>
    <t>OTEZLA XR 75 MG TABLET</t>
  </si>
  <si>
    <t>OTEZLA XR INITIATION PK 28 DAY</t>
  </si>
  <si>
    <t>1 x41EA</t>
  </si>
  <si>
    <t>XTANDI 40 MG CAPSULE</t>
  </si>
  <si>
    <t>XTANDI 40 MG TABLET</t>
  </si>
  <si>
    <t>XTANDI 80 MG TABLET</t>
  </si>
  <si>
    <t>CALQUENCE 100 MG TABLET</t>
  </si>
  <si>
    <t>DAPAGLIFLOZON 10 MG TABLET (FARXIGA)</t>
  </si>
  <si>
    <t>DAPAGLIFLOZON 5 MG TABLET (FARXIGA)</t>
  </si>
  <si>
    <t>FARXIGA 10 MG TABLET</t>
  </si>
  <si>
    <t>FARXIGA 5 MG TABLET</t>
  </si>
  <si>
    <t>JARDIANCE 10 MG TABLET</t>
  </si>
  <si>
    <t>JARDIANCE 25 MG TABLET</t>
  </si>
  <si>
    <t>OFEV 100 MG CAPSULE</t>
  </si>
  <si>
    <t>OFEV 150 MG CAPSULE</t>
  </si>
  <si>
    <t>TRADJENTA 5 MG TABLET</t>
  </si>
  <si>
    <t>1 x100EA</t>
  </si>
  <si>
    <t>ELIQUIS 0.5 MG PKT(1X0.5MG TB)</t>
  </si>
  <si>
    <t>ELIQUIS 1.5 MG PKT(3X0.5MG TB)</t>
  </si>
  <si>
    <t>1 x84EA</t>
  </si>
  <si>
    <t>ELIQUIS 2 MG PKT(4X 0.5 MG TB)</t>
  </si>
  <si>
    <t>1 x112EA</t>
  </si>
  <si>
    <t>ELIQUIS 2.5 MG TABLET</t>
  </si>
  <si>
    <t>ELIQUIS 5 MG TABLET</t>
  </si>
  <si>
    <t>1 x74EA</t>
  </si>
  <si>
    <t>ELIQUIS DVT-PE TREAT START 5MG</t>
  </si>
  <si>
    <t>ELIQUIS SPRINKLE 0.15 MG CAP</t>
  </si>
  <si>
    <t>ORENCIA 125 MG/ML SYRINGE</t>
  </si>
  <si>
    <t>ORENCIA 250 MG VIAL</t>
  </si>
  <si>
    <t>ORENCIA 50 MG/0.4 ML SYRINGE</t>
  </si>
  <si>
    <t>4 x0.4ML</t>
  </si>
  <si>
    <t>ORENCIA 87.5 MG/0.7 ML SYRINGE</t>
  </si>
  <si>
    <t>4 x0.7ML</t>
  </si>
  <si>
    <t>ORENCIA CLICKJECT 125 MG/ML</t>
  </si>
  <si>
    <t>POMALYST 1 MG CAPSULE</t>
  </si>
  <si>
    <t>1 x21EA</t>
  </si>
  <si>
    <t>POMALYST 2 MG CAPSULE</t>
  </si>
  <si>
    <t>POMALYST 3 MG CAPSULE</t>
  </si>
  <si>
    <t>POMALYST 4 MG CAPSULE</t>
  </si>
  <si>
    <t>LENVIMA 10 MG DAILY DOSE</t>
  </si>
  <si>
    <t>LENVIMA 12 MG DAILY DOSE</t>
  </si>
  <si>
    <t>LENVIMA 14 MG DAILY DOSE</t>
  </si>
  <si>
    <t>LENVIMA 18 MG DAILY DOSE</t>
  </si>
  <si>
    <t>LENVIMA 20 MG DAILY DOSE</t>
  </si>
  <si>
    <t>LENVIMA 24 MG DAILY DOSE</t>
  </si>
  <si>
    <t>LENVIMA 4 MG CAPSULE</t>
  </si>
  <si>
    <t>LENVIMA 8 MG DAILY DOSE</t>
  </si>
  <si>
    <t>TRULICITY 0.75 MG/0.5 ML PEN</t>
  </si>
  <si>
    <t>TRULICITY 1.5 MG/0.5 ML PEN</t>
  </si>
  <si>
    <t>TRULICITY 3 MG/0.5 ML PEN</t>
  </si>
  <si>
    <t>TRULICITY 4.5 MG/0.5 ML PEN</t>
  </si>
  <si>
    <t>VERZENIO 100 MG TABLET</t>
  </si>
  <si>
    <t>1 x14EA</t>
  </si>
  <si>
    <t>VERZENIO 150 MG TABLET</t>
  </si>
  <si>
    <t>VERZENIO 200 MG TABLET</t>
  </si>
  <si>
    <t>VERZENIO 50 MG TABLET</t>
  </si>
  <si>
    <t>XOLAIR 150 MG/1.2ML VIAL</t>
  </si>
  <si>
    <t>XOLAIR 150 MG/ML AUTOINJECTOR</t>
  </si>
  <si>
    <t>1 x1ML</t>
  </si>
  <si>
    <t>XOLAIR 150 MG/ML SYRINGE</t>
  </si>
  <si>
    <t>XOLAIR 300 MG/2 ML AUTOINJECT</t>
  </si>
  <si>
    <t>1 x2ML</t>
  </si>
  <si>
    <t>XOLAIR 300 MG/2 ML SYRINGE</t>
  </si>
  <si>
    <t>XOLAIR 75 MG/0.5 ML AUTOINJECT</t>
  </si>
  <si>
    <t>1 x0.5ML</t>
  </si>
  <si>
    <t>XOLAIR 75 MG/0.5 ML SYRINGE</t>
  </si>
  <si>
    <t>BIKTARVY 30-120-15 MG TABLET</t>
  </si>
  <si>
    <t>BIKTARVY 50-200-25 MG TABLET</t>
  </si>
  <si>
    <t>ANORO ELLIPTA 62.5-25 MCG INH</t>
  </si>
  <si>
    <t>BREO ELLIPTA 100-25 MCG INHALR</t>
  </si>
  <si>
    <t>BREO ELLIPTA 200-25 MCG INHALR</t>
  </si>
  <si>
    <t>BREO ELLIPTA 50-25 MCG INHALER</t>
  </si>
  <si>
    <t>FLUTICASONE-VILANTEROL 100-25</t>
  </si>
  <si>
    <t>FLUTICASONE-VILANTEROL 200-25</t>
  </si>
  <si>
    <t>TRELEGY ELLIPTA 100-62.5-25</t>
  </si>
  <si>
    <t>TRELEGY ELLIPTA 200-62.5-25</t>
  </si>
  <si>
    <t>UMECLIDINIUM-VILANTERO 62.5-25</t>
  </si>
  <si>
    <t>ERLEADA 240 MG TABLET</t>
  </si>
  <si>
    <t>ERLEADA 60 MG TABLET</t>
  </si>
  <si>
    <t>STELARA 130 MG/26 ML VIAL</t>
  </si>
  <si>
    <t>1 x26ML</t>
  </si>
  <si>
    <t>STELARA 45 MG/0.5 ML SYRINGE</t>
  </si>
  <si>
    <t>STELARA 45 MG/0.5 ML VIAL</t>
  </si>
  <si>
    <t>STELARA 90 MG/ML SYRINGE</t>
  </si>
  <si>
    <t>XARELTO 10 MG TABLET</t>
  </si>
  <si>
    <t>XARELTO 15 MG TABLET</t>
  </si>
  <si>
    <t>XARELTO 2.5 MG TABLET</t>
  </si>
  <si>
    <t>1 x180EA</t>
  </si>
  <si>
    <t>XARELTO 20 MG TABLET</t>
  </si>
  <si>
    <t>1 x1000EA</t>
  </si>
  <si>
    <t>XARELTO DVT-PE TREAT START 30D</t>
  </si>
  <si>
    <t>1 x51EA</t>
  </si>
  <si>
    <t>JANUMET 50-1,000 MG TABLET</t>
  </si>
  <si>
    <t>JANUMET 50-500 MG TABLET</t>
  </si>
  <si>
    <t>JANUMET XR 100-1,000 MG TABLET</t>
  </si>
  <si>
    <t>JANUMET XR 50-1,000 MG TABLET</t>
  </si>
  <si>
    <t>JANUMET XR 50-500 MG TABLET</t>
  </si>
  <si>
    <t>JANUVIA 100 MG TABLET</t>
  </si>
  <si>
    <t>JANUVIA 25 MG TABLET</t>
  </si>
  <si>
    <t>JANUVIA 50 MG TABLET</t>
  </si>
  <si>
    <t>COSENTYX 125 MG/5 ML VIAL</t>
  </si>
  <si>
    <t>1 x5ML</t>
  </si>
  <si>
    <t>COSENTYX 150 MG/ML SYRINGE</t>
  </si>
  <si>
    <t>COSENTYX 300 MG DOSE-2 SYRINGE</t>
  </si>
  <si>
    <t>2 x1ML</t>
  </si>
  <si>
    <t>COSENTYX 75 MG/0.5 ML SYRINGE</t>
  </si>
  <si>
    <t>COSENTYX SENSOREADY 150 MG PEN</t>
  </si>
  <si>
    <t>COSENTYX SNRDY 300MG DOSE-2PEN</t>
  </si>
  <si>
    <t>COSENTYX UNOREADY 300 MG PEN</t>
  </si>
  <si>
    <t>ENTRESTO 24 MG-26 MG TABLET</t>
  </si>
  <si>
    <t>ENTRESTO 49 MG-51 MG TABLET</t>
  </si>
  <si>
    <t>ENTRESTO 97 MG-103 MG TABLET</t>
  </si>
  <si>
    <t>ENTRESTO SPRINKLE 15-16 MG PLT</t>
  </si>
  <si>
    <t>ENTRESTO SPRINKLE 6-6MG PELLET</t>
  </si>
  <si>
    <t>KISQALI 200 MG DAILY DOSE</t>
  </si>
  <si>
    <t>KISQALI 400 MG DAILY DOSE</t>
  </si>
  <si>
    <t>1 x42EA</t>
  </si>
  <si>
    <t>KISQALI 600 MG DAILY DOSE</t>
  </si>
  <si>
    <t>1 x63EA</t>
  </si>
  <si>
    <t>FIASP 100 UNIT/ML FLEXTOUCH</t>
  </si>
  <si>
    <t>5 x3ML</t>
  </si>
  <si>
    <t>FIASP 100 UNIT/ML VIAL</t>
  </si>
  <si>
    <t>1 x10ML</t>
  </si>
  <si>
    <t>FIASP PENFILL 100 UNIT/ML CART</t>
  </si>
  <si>
    <t>FIASP PUMPCART 100 UNIT/ML</t>
  </si>
  <si>
    <t>5 x1.6ML</t>
  </si>
  <si>
    <t>INSULIN ASPART 100 UNILS/ML VL</t>
  </si>
  <si>
    <t>INSULIN ASPART 100 UNIT/ML CRT</t>
  </si>
  <si>
    <t>INSULIN ASPART 100 UNIT/ML PEN</t>
  </si>
  <si>
    <t>NOVOLOG 100 UNIT/ML FLEXPEN</t>
  </si>
  <si>
    <t>NOVOLOG 100 UNIT/ML VIAL</t>
  </si>
  <si>
    <t>NOVOLOG PENFILL 100 UNIT/ML</t>
  </si>
  <si>
    <t>OZEMPIC 0.25-0.5 MG/DOSE PEN</t>
  </si>
  <si>
    <t>1 x3ML</t>
  </si>
  <si>
    <t>OZEMPIC 1 MG/DOSE (4 MG/3 ML)</t>
  </si>
  <si>
    <t>OZEMPIC 2 MG/DOSE (8 MG/3 ML)</t>
  </si>
  <si>
    <t>RYBELSUS 14 MG TABLET</t>
  </si>
  <si>
    <t>RYBELSUS 3 MG TABLET</t>
  </si>
  <si>
    <t>RYBELSUS 7 MG TABLET</t>
  </si>
  <si>
    <t>WEGOVY 0.25 MG/0.5 ML PEN</t>
  </si>
  <si>
    <t>WEGOVY 0.5 MG/0.5 ML PEN</t>
  </si>
  <si>
    <t>WEGOVY 1 MG/0.5 ML PEN</t>
  </si>
  <si>
    <t>WEGOVY 1.7 MG/0.75 ML PEN</t>
  </si>
  <si>
    <t>4 x0.75ML</t>
  </si>
  <si>
    <t>WEGOVY 2.4 MG/0.75 ML PEN</t>
  </si>
  <si>
    <t>REXULTI 0.25 MG TABLET</t>
  </si>
  <si>
    <t>REXULTI 0.5 MG TABLET</t>
  </si>
  <si>
    <t>REXULTI 1 MG TABLET</t>
  </si>
  <si>
    <t>REXULTI 2 MG TABLET</t>
  </si>
  <si>
    <t>REXULTI 3 MG TABLET</t>
  </si>
  <si>
    <t>REXULTI 4 MG TABLET</t>
  </si>
  <si>
    <t>IBRANCE 100 MG CAPSULE</t>
  </si>
  <si>
    <t>IBRANCE 100 MG TABLET</t>
  </si>
  <si>
    <t>IBRANCE 125 MG CAPSULE</t>
  </si>
  <si>
    <t>IBRANCE 125 MG TABLET</t>
  </si>
  <si>
    <t>IBRANCE 75 MG CAPSULE</t>
  </si>
  <si>
    <t>IBRANCE 75 MG TABLET</t>
  </si>
  <si>
    <t>XELJANZ 1 MG/ML SOLUTION</t>
  </si>
  <si>
    <t>1 x240ML</t>
  </si>
  <si>
    <t>XELJANZ 10 MG TABLET</t>
  </si>
  <si>
    <t>XELJANZ 5 MG TABLET</t>
  </si>
  <si>
    <t>XELJANZ XR 11 MG TABLET</t>
  </si>
  <si>
    <t>XELJANZ XR 22 MG TABLET</t>
  </si>
  <si>
    <t>ENTYVIO 108 MG/0.68 ML PEN</t>
  </si>
  <si>
    <t>1 x0.68ML</t>
  </si>
  <si>
    <t>ENTYVIO 300 MG VIAL</t>
  </si>
  <si>
    <t>AUSTEDO 12 MG TABLET</t>
  </si>
  <si>
    <t>AUSTEDO 6 MG TABLET</t>
  </si>
  <si>
    <t>AUSTEDO 9 MG TABLET</t>
  </si>
  <si>
    <t>AUSTEDO XR 12 MG TABLET</t>
  </si>
  <si>
    <t>AUSTEDO XR 18 MG TABLET</t>
  </si>
  <si>
    <t>AUSTEDO XR 24 MG TABLET</t>
  </si>
  <si>
    <t>AUSTEDO XR 30 MG TABLET</t>
  </si>
  <si>
    <t>AUSTEDO XR 36 MG TABLET</t>
  </si>
  <si>
    <t>AUSTEDO XR 42 MG TABLET</t>
  </si>
  <si>
    <t>AUSTEDO XR 48 MG TABLET</t>
  </si>
  <si>
    <t>AUSTEDO XR 6 MG TABLET</t>
  </si>
  <si>
    <t>AUSTEDO XR TITR(12-18-24-30MG)</t>
  </si>
  <si>
    <t>CIMZIA 2X200 MG VIAL KIT</t>
  </si>
  <si>
    <t>CIMZIA 2X200 MG/ML SYRINGE KIT</t>
  </si>
  <si>
    <t>CIMZIA 2X200 MG/ML(X3)START KT</t>
  </si>
  <si>
    <t>1 x3EA</t>
  </si>
  <si>
    <t>Distributor ID</t>
  </si>
  <si>
    <t>340B ID</t>
  </si>
  <si>
    <t>Entity Name</t>
  </si>
  <si>
    <t>Ship To Account #</t>
  </si>
  <si>
    <t>Ship To Name</t>
  </si>
  <si>
    <t>Ship To Address</t>
  </si>
  <si>
    <t>Ship To City</t>
  </si>
  <si>
    <t>Ship To State</t>
  </si>
  <si>
    <t>Ship To ZIP</t>
  </si>
  <si>
    <t>Contract RX</t>
  </si>
  <si>
    <t>Order Date</t>
  </si>
  <si>
    <t>Invoice Date</t>
  </si>
  <si>
    <t>Invoice Number</t>
  </si>
  <si>
    <t>Sales Description</t>
  </si>
  <si>
    <t>Manufacturer</t>
  </si>
  <si>
    <t>Sold Qty</t>
  </si>
  <si>
    <t>Package Qty</t>
  </si>
  <si>
    <t>Units Sold</t>
  </si>
  <si>
    <t>Catalog Price</t>
  </si>
  <si>
    <t>Catalog Total</t>
  </si>
  <si>
    <t>Invoice Price</t>
  </si>
  <si>
    <t>Invoice Total</t>
  </si>
  <si>
    <t>Distributor Reported WAC Price</t>
  </si>
  <si>
    <t>Account Sold In</t>
  </si>
  <si>
    <t>Transaction Type</t>
  </si>
  <si>
    <t>Sale Type</t>
  </si>
  <si>
    <t>PHS Price At Time of Order (340B Account)</t>
  </si>
  <si>
    <t>Internal PVP Contract Number</t>
  </si>
  <si>
    <t>NDC/Item #</t>
  </si>
  <si>
    <t>Label Name</t>
  </si>
  <si>
    <t>Package Quantity Description</t>
  </si>
  <si>
    <t>340B Selling Price</t>
  </si>
  <si>
    <t>PVP Contracted Price - 340B Account</t>
  </si>
  <si>
    <t>PVP Contracted Price Eff Date - 340B Account</t>
  </si>
  <si>
    <t>PVP Contracted Price Exp Date - 340B Account</t>
  </si>
  <si>
    <t>AHFS Therapeutic Class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</si>
</sst>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0000000"/>
  </numFmts>
  <fonts count="16" x14ac:knownFonts="1">
    <font>
      <sz val="11"/>
      <color theme="1"/>
      <name val="Aptos Narrow"/>
      <family val="2"/>
      <scheme val="minor"/>
    </font>
    <font>
      <sz val="11"/>
      <color theme="1"/>
      <name val="Aptos Narrow"/>
      <family val="2"/>
      <scheme val="minor"/>
    </font>
    <font>
      <sz val="8"/>
      <name val="Aptos Narrow"/>
      <family val="2"/>
      <scheme val="minor"/>
    </font>
    <font>
      <sz val="11"/>
      <color rgb="FF000000"/>
      <name val="Calibri"/>
      <family val="2"/>
    </font>
    <font>
      <sz val="11"/>
      <name val="Aptos Narrow"/>
      <family val="2"/>
      <scheme val="minor"/>
    </font>
    <font>
      <sz val="12"/>
      <color theme="1"/>
      <name val="Aptos Narrow"/>
      <family val="2"/>
      <scheme val="minor"/>
    </font>
    <font>
      <sz val="14"/>
      <color theme="1"/>
      <name val="Aptos Narrow"/>
      <family val="2"/>
      <scheme val="minor"/>
    </font>
    <font>
      <b/>
      <sz val="14"/>
      <color theme="1" tint="0.89999084444715716"/>
      <name val="Aptos Narrow"/>
      <family val="2"/>
      <scheme val="minor"/>
    </font>
    <font>
      <b/>
      <sz val="14"/>
      <color theme="1"/>
      <name val="Aptos Narrow"/>
      <family val="2"/>
      <scheme val="minor"/>
    </font>
    <font>
      <i/>
      <sz val="12"/>
      <color theme="1"/>
      <name val="Aptos Narrow"/>
      <family val="2"/>
      <scheme val="minor"/>
    </font>
    <font>
      <b/>
      <sz val="12"/>
      <color theme="1" tint="0.89999084444715716"/>
      <name val="Aptos Narrow"/>
      <family val="2"/>
      <scheme val="minor"/>
    </font>
    <font>
      <b/>
      <sz val="12"/>
      <color theme="1"/>
      <name val="Aptos Narrow"/>
      <family val="2"/>
      <scheme val="minor"/>
    </font>
    <font>
      <b/>
      <sz val="12"/>
      <color theme="6" tint="0.79998168889431442"/>
      <name val="Aptos Narrow"/>
      <family val="2"/>
      <scheme val="minor"/>
    </font>
    <font>
      <sz val="48"/>
      <color theme="9"/>
      <name val="Aptos Narrow"/>
      <family val="2"/>
      <scheme val="minor"/>
    </font>
    <font>
      <b/>
      <u/>
      <sz val="12"/>
      <color theme="1"/>
      <name val="Aptos Narrow"/>
      <family val="2"/>
      <scheme val="minor"/>
    </font>
    <font>
      <b/>
      <i/>
      <sz val="12"/>
      <color theme="1"/>
      <name val="Aptos Narrow"/>
      <family val="2"/>
      <scheme val="minor"/>
    </font>
  </fonts>
  <fills count="12">
    <fill>
      <patternFill patternType="none"/>
    </fill>
    <fill>
      <patternFill patternType="gray125"/>
    </fill>
    <fill>
      <patternFill patternType="solid">
        <fgColor theme="7"/>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bgColor indexed="64"/>
      </patternFill>
    </fill>
    <fill>
      <patternFill patternType="solid">
        <fgColor theme="1" tint="0.89999084444715716"/>
        <bgColor indexed="64"/>
      </patternFill>
    </fill>
    <fill>
      <patternFill patternType="solid">
        <fgColor theme="6"/>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rgb="FFEAEAEA"/>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auto="1"/>
      </top>
      <bottom style="dashDotDot">
        <color auto="1"/>
      </bottom>
      <diagonal/>
    </border>
    <border>
      <left/>
      <right/>
      <top style="dashDotDot">
        <color auto="1"/>
      </top>
      <bottom style="thin">
        <color indexed="64"/>
      </bottom>
      <diagonal/>
    </border>
    <border>
      <left style="thin">
        <color indexed="64"/>
      </left>
      <right/>
      <top style="thin">
        <color auto="1"/>
      </top>
      <bottom style="dashDotDot">
        <color auto="1"/>
      </bottom>
      <diagonal/>
    </border>
    <border>
      <left style="thin">
        <color indexed="64"/>
      </left>
      <right/>
      <top style="dashDotDot">
        <color auto="1"/>
      </top>
      <bottom style="thin">
        <color indexed="64"/>
      </bottom>
      <diagonal/>
    </border>
    <border>
      <left/>
      <right style="thin">
        <color indexed="64"/>
      </right>
      <top/>
      <bottom/>
      <diagonal/>
    </border>
    <border>
      <left/>
      <right style="thin">
        <color indexed="64"/>
      </right>
      <top style="thin">
        <color auto="1"/>
      </top>
      <bottom style="dashDotDot">
        <color auto="1"/>
      </bottom>
      <diagonal/>
    </border>
    <border>
      <left/>
      <right style="thin">
        <color indexed="64"/>
      </right>
      <top style="dashDotDot">
        <color auto="1"/>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dashDotDot">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dashDotDot">
        <color auto="1"/>
      </top>
      <bottom style="dashDotDot">
        <color auto="1"/>
      </bottom>
      <diagonal/>
    </border>
    <border>
      <left/>
      <right/>
      <top style="dashDotDot">
        <color auto="1"/>
      </top>
      <bottom style="dashDotDot">
        <color auto="1"/>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Border="0" applyAlignment="0"/>
  </cellStyleXfs>
  <cellXfs count="118">
    <xf numFmtId="0" fontId="0" fillId="0" borderId="0" xfId="0"/>
    <xf numFmtId="0" fontId="0" fillId="0" borderId="0" xfId="0" applyProtection="1">
      <protection locked="0"/>
    </xf>
    <xf numFmtId="164" fontId="0" fillId="0" borderId="0" xfId="0" applyNumberFormat="1" applyAlignment="1" applyProtection="1">
      <alignment horizontal="right"/>
      <protection locked="0"/>
    </xf>
    <xf numFmtId="164" fontId="0" fillId="0" borderId="0" xfId="0" applyNumberFormat="1" applyProtection="1">
      <protection hidden="1"/>
    </xf>
    <xf numFmtId="9" fontId="0" fillId="0" borderId="0" xfId="2" applyFont="1" applyProtection="1">
      <protection locked="0"/>
    </xf>
    <xf numFmtId="164" fontId="0" fillId="0" borderId="0" xfId="0" applyNumberFormat="1" applyProtection="1">
      <protection locked="0"/>
    </xf>
    <xf numFmtId="9" fontId="0" fillId="0" borderId="3" xfId="2" applyFont="1" applyBorder="1" applyAlignment="1" applyProtection="1">
      <alignment horizontal="right"/>
      <protection locked="0"/>
    </xf>
    <xf numFmtId="44" fontId="0" fillId="0" borderId="0" xfId="1" applyFont="1" applyProtection="1">
      <protection locked="0"/>
    </xf>
    <xf numFmtId="44" fontId="0" fillId="0" borderId="0" xfId="0" applyNumberFormat="1" applyProtection="1">
      <protection locked="0"/>
    </xf>
    <xf numFmtId="165" fontId="0" fillId="0" borderId="0" xfId="0" applyNumberFormat="1" applyAlignment="1" applyProtection="1">
      <alignment horizontal="left"/>
      <protection locked="0"/>
    </xf>
    <xf numFmtId="0" fontId="3" fillId="0" borderId="0" xfId="3" applyAlignment="1">
      <alignment horizontal="center"/>
    </xf>
    <xf numFmtId="0" fontId="3" fillId="0" borderId="0" xfId="3"/>
    <xf numFmtId="165" fontId="3" fillId="0" borderId="0" xfId="3" applyNumberFormat="1" applyAlignment="1">
      <alignment horizontal="center"/>
    </xf>
    <xf numFmtId="0" fontId="0" fillId="0" borderId="0" xfId="0" applyAlignment="1" applyProtection="1">
      <alignment horizontal="center" vertical="center" wrapText="1"/>
      <protection locked="0"/>
    </xf>
    <xf numFmtId="0" fontId="0" fillId="3" borderId="0" xfId="0" applyFill="1" applyAlignment="1" applyProtection="1">
      <alignment horizontal="right"/>
      <protection locked="0"/>
    </xf>
    <xf numFmtId="164" fontId="0" fillId="0" borderId="2" xfId="0" applyNumberFormat="1" applyBorder="1" applyAlignment="1" applyProtection="1">
      <alignment horizontal="right"/>
      <protection locked="0"/>
    </xf>
    <xf numFmtId="164" fontId="0" fillId="0" borderId="3" xfId="0" applyNumberFormat="1" applyBorder="1" applyAlignment="1" applyProtection="1">
      <alignment horizontal="right"/>
      <protection locked="0"/>
    </xf>
    <xf numFmtId="0" fontId="4" fillId="4" borderId="5" xfId="0" applyFont="1" applyFill="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164" fontId="0" fillId="0" borderId="0" xfId="2" applyNumberFormat="1" applyFont="1" applyAlignment="1" applyProtection="1">
      <alignment horizontal="right"/>
      <protection locked="0"/>
    </xf>
    <xf numFmtId="0" fontId="5" fillId="0" borderId="0" xfId="0" applyFont="1" applyAlignment="1">
      <alignment horizontal="center" vertical="center" wrapText="1"/>
    </xf>
    <xf numFmtId="0" fontId="5" fillId="0" borderId="0" xfId="0" applyFont="1"/>
    <xf numFmtId="0" fontId="0" fillId="9" borderId="9" xfId="0" applyFill="1" applyBorder="1" applyAlignment="1" applyProtection="1">
      <alignment horizontal="right"/>
      <protection locked="0"/>
    </xf>
    <xf numFmtId="0" fontId="6" fillId="0" borderId="0" xfId="0" applyFont="1" applyAlignment="1" applyProtection="1">
      <alignment horizontal="center" vertical="center"/>
      <protection locked="0"/>
    </xf>
    <xf numFmtId="164" fontId="6" fillId="0" borderId="0" xfId="0" applyNumberFormat="1" applyFont="1" applyAlignment="1" applyProtection="1">
      <alignment horizontal="center" vertical="center"/>
      <protection hidden="1"/>
    </xf>
    <xf numFmtId="0" fontId="6" fillId="3" borderId="8" xfId="0" applyFont="1" applyFill="1" applyBorder="1" applyAlignment="1" applyProtection="1">
      <alignment horizontal="center" vertical="center"/>
      <protection locked="0"/>
    </xf>
    <xf numFmtId="164" fontId="0" fillId="6" borderId="6" xfId="0" applyNumberFormat="1" applyFill="1" applyBorder="1" applyAlignment="1">
      <alignment horizontal="center" vertical="center" wrapText="1"/>
    </xf>
    <xf numFmtId="164" fontId="0" fillId="6" borderId="7" xfId="0" applyNumberFormat="1" applyFill="1" applyBorder="1" applyAlignment="1">
      <alignment horizontal="center" vertical="center" wrapText="1"/>
    </xf>
    <xf numFmtId="164" fontId="0" fillId="8" borderId="5" xfId="0" applyNumberFormat="1" applyFill="1" applyBorder="1" applyAlignment="1">
      <alignment horizontal="center" vertical="center"/>
    </xf>
    <xf numFmtId="164" fontId="0" fillId="8" borderId="6" xfId="0" applyNumberFormat="1" applyFill="1" applyBorder="1" applyAlignment="1">
      <alignment horizontal="center" vertical="center"/>
    </xf>
    <xf numFmtId="164" fontId="0" fillId="8" borderId="7" xfId="0" applyNumberFormat="1" applyFill="1" applyBorder="1" applyAlignment="1">
      <alignment horizontal="center" vertical="center"/>
    </xf>
    <xf numFmtId="164" fontId="4" fillId="4" borderId="5" xfId="0" applyNumberFormat="1" applyFont="1" applyFill="1" applyBorder="1" applyAlignment="1" applyProtection="1">
      <alignment horizontal="center" vertical="center" wrapText="1"/>
      <protection hidden="1"/>
    </xf>
    <xf numFmtId="164" fontId="4" fillId="4" borderId="7" xfId="0" applyNumberFormat="1" applyFont="1" applyFill="1" applyBorder="1" applyAlignment="1" applyProtection="1">
      <alignment horizontal="center" vertical="center" wrapText="1"/>
      <protection hidden="1"/>
    </xf>
    <xf numFmtId="44" fontId="0" fillId="9" borderId="2" xfId="1" applyFont="1" applyFill="1" applyBorder="1" applyAlignment="1" applyProtection="1">
      <alignment horizontal="right"/>
      <protection hidden="1"/>
    </xf>
    <xf numFmtId="164" fontId="0" fillId="9" borderId="3" xfId="0" applyNumberFormat="1" applyFill="1" applyBorder="1" applyAlignment="1" applyProtection="1">
      <alignment horizontal="right"/>
      <protection hidden="1"/>
    </xf>
    <xf numFmtId="0" fontId="12" fillId="2" borderId="1" xfId="0" applyFont="1" applyFill="1" applyBorder="1" applyAlignment="1">
      <alignment horizontal="center" vertical="center" wrapText="1"/>
    </xf>
    <xf numFmtId="165" fontId="0" fillId="11" borderId="0" xfId="0" applyNumberFormat="1" applyFill="1" applyAlignment="1" applyProtection="1">
      <alignment horizontal="left"/>
      <protection locked="0"/>
    </xf>
    <xf numFmtId="0" fontId="0" fillId="11" borderId="0" xfId="0" applyFill="1" applyProtection="1">
      <protection locked="0"/>
    </xf>
    <xf numFmtId="164" fontId="0" fillId="11" borderId="0" xfId="0" applyNumberFormat="1" applyFill="1" applyAlignment="1" applyProtection="1">
      <alignment horizontal="right"/>
      <protection locked="0"/>
    </xf>
    <xf numFmtId="9" fontId="0" fillId="11" borderId="0" xfId="2" applyFont="1" applyFill="1" applyAlignment="1" applyProtection="1">
      <alignment horizontal="right"/>
      <protection locked="0"/>
    </xf>
    <xf numFmtId="9" fontId="0" fillId="11" borderId="3" xfId="2" applyFont="1" applyFill="1" applyBorder="1" applyAlignment="1" applyProtection="1">
      <alignment horizontal="right"/>
      <protection locked="0"/>
    </xf>
    <xf numFmtId="164" fontId="0" fillId="11" borderId="2" xfId="0" applyNumberFormat="1" applyFill="1" applyBorder="1" applyAlignment="1" applyProtection="1">
      <alignment horizontal="right"/>
      <protection locked="0"/>
    </xf>
    <xf numFmtId="164" fontId="0" fillId="11" borderId="3" xfId="0" applyNumberFormat="1" applyFill="1" applyBorder="1" applyAlignment="1" applyProtection="1">
      <alignment horizontal="right"/>
      <protection locked="0"/>
    </xf>
    <xf numFmtId="164" fontId="0" fillId="11" borderId="0" xfId="2" applyNumberFormat="1" applyFont="1" applyFill="1" applyAlignment="1" applyProtection="1">
      <alignment horizontal="right"/>
      <protection locked="0"/>
    </xf>
    <xf numFmtId="0" fontId="7" fillId="5" borderId="5" xfId="0" applyFont="1" applyFill="1" applyBorder="1" applyAlignment="1">
      <alignment horizontal="centerContinuous" vertical="center"/>
    </xf>
    <xf numFmtId="0" fontId="8" fillId="7" borderId="5" xfId="0" applyFont="1" applyFill="1" applyBorder="1" applyAlignment="1">
      <alignment horizontal="centerContinuous" vertical="center"/>
    </xf>
    <xf numFmtId="0" fontId="5" fillId="0" borderId="0" xfId="0" applyFont="1" applyAlignment="1" applyProtection="1">
      <alignment horizontal="center" vertical="center" wrapText="1"/>
      <protection hidden="1"/>
    </xf>
    <xf numFmtId="0" fontId="10" fillId="5" borderId="19" xfId="0" applyFont="1" applyFill="1" applyBorder="1" applyAlignment="1" applyProtection="1">
      <alignment horizontal="center" vertical="center" wrapText="1"/>
      <protection hidden="1"/>
    </xf>
    <xf numFmtId="0" fontId="10" fillId="5" borderId="20" xfId="0" applyFont="1" applyFill="1" applyBorder="1" applyAlignment="1" applyProtection="1">
      <alignment horizontal="center" vertical="center" wrapText="1"/>
      <protection hidden="1"/>
    </xf>
    <xf numFmtId="0" fontId="10" fillId="5" borderId="23" xfId="0" applyFont="1" applyFill="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164" fontId="5" fillId="6" borderId="12" xfId="0" applyNumberFormat="1" applyFont="1" applyFill="1" applyBorder="1" applyAlignment="1" applyProtection="1">
      <alignment horizontal="center" vertical="center"/>
      <protection hidden="1"/>
    </xf>
    <xf numFmtId="9" fontId="5" fillId="6" borderId="15" xfId="2" applyFont="1" applyFill="1" applyBorder="1" applyAlignment="1" applyProtection="1">
      <alignment horizontal="center" vertical="center"/>
      <protection hidden="1"/>
    </xf>
    <xf numFmtId="164" fontId="5" fillId="6" borderId="10" xfId="0" applyNumberFormat="1" applyFont="1" applyFill="1" applyBorder="1" applyAlignment="1" applyProtection="1">
      <alignment horizontal="center" vertical="center"/>
      <protection hidden="1"/>
    </xf>
    <xf numFmtId="0" fontId="5" fillId="0" borderId="31" xfId="0" applyFont="1" applyBorder="1" applyAlignment="1" applyProtection="1">
      <alignment horizontal="center" vertical="center" wrapText="1"/>
      <protection hidden="1"/>
    </xf>
    <xf numFmtId="164" fontId="5" fillId="6" borderId="31" xfId="0" applyNumberFormat="1" applyFont="1" applyFill="1" applyBorder="1" applyAlignment="1" applyProtection="1">
      <alignment horizontal="center" vertical="center"/>
      <protection hidden="1"/>
    </xf>
    <xf numFmtId="9" fontId="5" fillId="6" borderId="27" xfId="2" applyFont="1" applyFill="1" applyBorder="1" applyAlignment="1" applyProtection="1">
      <alignment horizontal="center" vertical="center"/>
      <protection hidden="1"/>
    </xf>
    <xf numFmtId="164" fontId="5" fillId="6" borderId="32" xfId="0" applyNumberFormat="1" applyFont="1" applyFill="1" applyBorder="1" applyAlignment="1" applyProtection="1">
      <alignment horizontal="center" vertical="center"/>
      <protection hidden="1"/>
    </xf>
    <xf numFmtId="0" fontId="5" fillId="0" borderId="13" xfId="0" applyFont="1" applyBorder="1" applyAlignment="1" applyProtection="1">
      <alignment horizontal="center" vertical="center" wrapText="1"/>
      <protection hidden="1"/>
    </xf>
    <xf numFmtId="164" fontId="5" fillId="6" borderId="13" xfId="0" applyNumberFormat="1" applyFont="1" applyFill="1" applyBorder="1" applyAlignment="1" applyProtection="1">
      <alignment horizontal="center" vertical="center"/>
      <protection hidden="1"/>
    </xf>
    <xf numFmtId="9" fontId="5" fillId="6" borderId="16" xfId="2" applyFont="1" applyFill="1" applyBorder="1" applyAlignment="1" applyProtection="1">
      <alignment horizontal="center" vertical="center"/>
      <protection hidden="1"/>
    </xf>
    <xf numFmtId="164" fontId="5" fillId="6" borderId="11" xfId="0" applyNumberFormat="1" applyFont="1" applyFill="1" applyBorder="1" applyAlignment="1" applyProtection="1">
      <alignment horizontal="center" vertical="center"/>
      <protection hidden="1"/>
    </xf>
    <xf numFmtId="0" fontId="5" fillId="0" borderId="0" xfId="0" applyFont="1" applyProtection="1">
      <protection hidden="1"/>
    </xf>
    <xf numFmtId="0" fontId="11" fillId="7" borderId="24" xfId="0" applyFont="1" applyFill="1" applyBorder="1" applyAlignment="1" applyProtection="1">
      <alignment horizontal="centerContinuous" vertical="center" wrapText="1"/>
      <protection hidden="1"/>
    </xf>
    <xf numFmtId="0" fontId="11" fillId="7" borderId="25" xfId="0" applyFont="1" applyFill="1" applyBorder="1" applyAlignment="1" applyProtection="1">
      <alignment horizontal="centerContinuous" vertical="center" wrapText="1"/>
      <protection hidden="1"/>
    </xf>
    <xf numFmtId="0" fontId="11" fillId="7" borderId="24" xfId="0" applyFont="1" applyFill="1" applyBorder="1" applyAlignment="1" applyProtection="1">
      <alignment horizontal="center" vertical="center" wrapText="1"/>
      <protection hidden="1"/>
    </xf>
    <xf numFmtId="0" fontId="11" fillId="7" borderId="14" xfId="0" applyFont="1" applyFill="1" applyBorder="1" applyAlignment="1" applyProtection="1">
      <alignment horizontal="center" vertical="center" wrapText="1"/>
      <protection hidden="1"/>
    </xf>
    <xf numFmtId="164" fontId="5" fillId="8" borderId="12" xfId="0" applyNumberFormat="1" applyFont="1" applyFill="1" applyBorder="1" applyAlignment="1" applyProtection="1">
      <alignment horizontal="center" vertical="center"/>
      <protection hidden="1"/>
    </xf>
    <xf numFmtId="164" fontId="5" fillId="8" borderId="15" xfId="0" applyNumberFormat="1" applyFont="1" applyFill="1" applyBorder="1" applyAlignment="1" applyProtection="1">
      <alignment horizontal="center" vertical="center"/>
      <protection hidden="1"/>
    </xf>
    <xf numFmtId="164" fontId="5" fillId="8" borderId="31" xfId="0" applyNumberFormat="1" applyFont="1" applyFill="1" applyBorder="1" applyAlignment="1" applyProtection="1">
      <alignment horizontal="center" vertical="center"/>
      <protection hidden="1"/>
    </xf>
    <xf numFmtId="164" fontId="5" fillId="8" borderId="27" xfId="0" applyNumberFormat="1" applyFont="1" applyFill="1" applyBorder="1" applyAlignment="1" applyProtection="1">
      <alignment horizontal="center" vertical="center"/>
      <protection hidden="1"/>
    </xf>
    <xf numFmtId="164" fontId="5" fillId="8" borderId="13" xfId="0" applyNumberFormat="1" applyFont="1" applyFill="1" applyBorder="1" applyAlignment="1" applyProtection="1">
      <alignment horizontal="center" vertical="center"/>
      <protection hidden="1"/>
    </xf>
    <xf numFmtId="164" fontId="5" fillId="8" borderId="16" xfId="0" applyNumberFormat="1" applyFont="1" applyFill="1" applyBorder="1" applyAlignment="1" applyProtection="1">
      <alignment horizontal="center" vertical="center"/>
      <protection hidden="1"/>
    </xf>
    <xf numFmtId="0" fontId="15" fillId="10" borderId="1" xfId="0" applyFont="1" applyFill="1" applyBorder="1" applyAlignment="1" applyProtection="1">
      <alignment horizontal="center" vertical="center"/>
      <protection locked="0"/>
    </xf>
    <xf numFmtId="0" fontId="15" fillId="10" borderId="1" xfId="0" applyFont="1" applyFill="1" applyBorder="1" applyAlignment="1" applyProtection="1">
      <alignment horizontal="center" vertical="center" wrapText="1"/>
      <protection locked="0"/>
    </xf>
    <xf numFmtId="9" fontId="9" fillId="10" borderId="1" xfId="0" applyNumberFormat="1" applyFont="1" applyFill="1" applyBorder="1" applyAlignment="1" applyProtection="1">
      <alignment horizontal="center" vertical="center" wrapText="1"/>
      <protection locked="0"/>
    </xf>
    <xf numFmtId="0" fontId="0" fillId="0" borderId="0" xfId="0" applyProtection="1">
      <protection hidden="1"/>
    </xf>
    <xf numFmtId="0" fontId="0" fillId="0" borderId="15" xfId="0" applyBorder="1" applyProtection="1">
      <protection hidden="1"/>
    </xf>
    <xf numFmtId="164" fontId="5" fillId="6" borderId="21" xfId="0" applyNumberFormat="1" applyFont="1" applyFill="1" applyBorder="1" applyAlignment="1" applyProtection="1">
      <alignment horizontal="center" vertical="center"/>
      <protection hidden="1"/>
    </xf>
    <xf numFmtId="9" fontId="5" fillId="6" borderId="21" xfId="2" applyFont="1" applyFill="1" applyBorder="1" applyAlignment="1" applyProtection="1">
      <alignment horizontal="center" vertical="center"/>
      <protection hidden="1"/>
    </xf>
    <xf numFmtId="0" fontId="0" fillId="0" borderId="27" xfId="0" applyBorder="1" applyAlignment="1" applyProtection="1">
      <alignment horizontal="left" vertical="center" wrapText="1"/>
      <protection hidden="1"/>
    </xf>
    <xf numFmtId="164" fontId="5" fillId="6" borderId="26" xfId="0" applyNumberFormat="1" applyFont="1" applyFill="1" applyBorder="1" applyAlignment="1" applyProtection="1">
      <alignment horizontal="center" vertical="center"/>
      <protection hidden="1"/>
    </xf>
    <xf numFmtId="9" fontId="5" fillId="6" borderId="26" xfId="2" applyFont="1" applyFill="1" applyBorder="1" applyAlignment="1" applyProtection="1">
      <alignment horizontal="center" vertical="center"/>
      <protection hidden="1"/>
    </xf>
    <xf numFmtId="0" fontId="0" fillId="0" borderId="27" xfId="0" applyBorder="1" applyAlignment="1" applyProtection="1">
      <alignment horizontal="left"/>
      <protection hidden="1"/>
    </xf>
    <xf numFmtId="0" fontId="0" fillId="0" borderId="16" xfId="0" applyBorder="1" applyAlignment="1" applyProtection="1">
      <alignment horizontal="left"/>
      <protection hidden="1"/>
    </xf>
    <xf numFmtId="164" fontId="5" fillId="6" borderId="22" xfId="0" applyNumberFormat="1" applyFont="1" applyFill="1" applyBorder="1" applyAlignment="1" applyProtection="1">
      <alignment horizontal="center" vertical="center"/>
      <protection hidden="1"/>
    </xf>
    <xf numFmtId="9" fontId="5" fillId="6" borderId="22" xfId="2" applyFont="1" applyFill="1" applyBorder="1" applyAlignment="1" applyProtection="1">
      <alignment horizontal="center" vertical="center"/>
      <protection hidden="1"/>
    </xf>
    <xf numFmtId="0" fontId="0" fillId="0" borderId="21" xfId="0" applyBorder="1" applyProtection="1">
      <protection hidden="1"/>
    </xf>
    <xf numFmtId="0" fontId="0" fillId="0" borderId="26" xfId="0" applyBorder="1" applyAlignment="1" applyProtection="1">
      <alignment horizontal="left" vertical="center" wrapText="1"/>
      <protection hidden="1"/>
    </xf>
    <xf numFmtId="0" fontId="0" fillId="0" borderId="26" xfId="0" applyBorder="1" applyAlignment="1" applyProtection="1">
      <alignment horizontal="left"/>
      <protection hidden="1"/>
    </xf>
    <xf numFmtId="0" fontId="0" fillId="0" borderId="22" xfId="0" applyBorder="1" applyAlignment="1" applyProtection="1">
      <alignment horizontal="left"/>
      <protection hidden="1"/>
    </xf>
    <xf numFmtId="0" fontId="0" fillId="0" borderId="0" xfId="0" applyAlignment="1" applyProtection="1">
      <alignment horizontal="left"/>
      <protection hidden="1"/>
    </xf>
    <xf numFmtId="9" fontId="0" fillId="0" borderId="0" xfId="2" applyFont="1" applyProtection="1">
      <protection hidden="1"/>
    </xf>
    <xf numFmtId="0" fontId="0" fillId="0" borderId="21" xfId="0" applyBorder="1" applyAlignment="1" applyProtection="1">
      <alignment horizontal="left"/>
      <protection hidden="1"/>
    </xf>
    <xf numFmtId="0" fontId="0" fillId="0" borderId="26" xfId="0" applyBorder="1" applyProtection="1">
      <protection hidden="1"/>
    </xf>
    <xf numFmtId="0" fontId="3" fillId="0" borderId="0" xfId="3" applyProtection="1">
      <protection locked="0"/>
    </xf>
    <xf numFmtId="165" fontId="3" fillId="0" borderId="0" xfId="3" applyNumberFormat="1" applyProtection="1">
      <protection locked="0"/>
    </xf>
    <xf numFmtId="0" fontId="5" fillId="0" borderId="2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0" xfId="0" applyFont="1" applyAlignment="1">
      <alignment horizontal="left" wrapText="1"/>
    </xf>
    <xf numFmtId="0" fontId="5" fillId="0" borderId="0" xfId="0" applyFont="1" applyAlignment="1">
      <alignment horizontal="left" vertical="top" wrapText="1"/>
    </xf>
    <xf numFmtId="0" fontId="5" fillId="0" borderId="0" xfId="0" applyFont="1" applyAlignment="1">
      <alignment horizontal="left"/>
    </xf>
    <xf numFmtId="0" fontId="13" fillId="2" borderId="28" xfId="0" applyFont="1" applyFill="1" applyBorder="1" applyAlignment="1" applyProtection="1">
      <alignment horizontal="center" vertical="center" textRotation="90"/>
      <protection hidden="1"/>
    </xf>
    <xf numFmtId="0" fontId="13" fillId="2" borderId="29" xfId="0" applyFont="1" applyFill="1" applyBorder="1" applyAlignment="1" applyProtection="1">
      <alignment horizontal="center" vertical="center" textRotation="90"/>
      <protection hidden="1"/>
    </xf>
    <xf numFmtId="0" fontId="13" fillId="2" borderId="30" xfId="0" applyFont="1" applyFill="1" applyBorder="1" applyAlignment="1" applyProtection="1">
      <alignment horizontal="center" vertical="center" textRotation="90"/>
      <protection hidden="1"/>
    </xf>
    <xf numFmtId="9" fontId="10" fillId="5" borderId="20" xfId="2" applyFont="1" applyFill="1" applyBorder="1" applyAlignment="1" applyProtection="1">
      <alignment horizontal="center" vertical="center" wrapText="1"/>
      <protection hidden="1"/>
    </xf>
    <xf numFmtId="9" fontId="10" fillId="5" borderId="17" xfId="2" applyFont="1" applyFill="1" applyBorder="1" applyAlignment="1" applyProtection="1">
      <alignment horizontal="center" vertical="center" wrapText="1"/>
      <protection hidden="1"/>
    </xf>
    <xf numFmtId="0" fontId="10" fillId="5" borderId="23" xfId="0" applyFont="1" applyFill="1" applyBorder="1" applyAlignment="1" applyProtection="1">
      <alignment horizontal="center" vertical="center" wrapText="1"/>
      <protection hidden="1"/>
    </xf>
    <xf numFmtId="0" fontId="10" fillId="5" borderId="18" xfId="0" applyFont="1" applyFill="1" applyBorder="1" applyAlignment="1" applyProtection="1">
      <alignment horizontal="center" vertical="center" wrapText="1"/>
      <protection hidden="1"/>
    </xf>
    <xf numFmtId="9" fontId="10" fillId="5" borderId="23" xfId="2" applyFont="1" applyFill="1" applyBorder="1" applyAlignment="1" applyProtection="1">
      <alignment horizontal="center" vertical="center" wrapText="1"/>
      <protection hidden="1"/>
    </xf>
    <xf numFmtId="9" fontId="10" fillId="5" borderId="18" xfId="2" applyFont="1" applyFill="1" applyBorder="1" applyAlignment="1" applyProtection="1">
      <alignment horizontal="center" vertical="center" wrapText="1"/>
      <protection hidden="1"/>
    </xf>
    <xf numFmtId="0" fontId="0" fillId="0" borderId="23" xfId="0" applyBorder="1" applyAlignment="1" applyProtection="1">
      <alignment horizontal="center"/>
      <protection hidden="1"/>
    </xf>
    <xf numFmtId="0" fontId="0" fillId="0" borderId="18" xfId="0" applyBorder="1" applyAlignment="1" applyProtection="1">
      <alignment horizontal="center"/>
      <protection hidden="1"/>
    </xf>
    <xf numFmtId="0" fontId="13" fillId="2" borderId="19" xfId="0" applyFont="1" applyFill="1" applyBorder="1" applyAlignment="1" applyProtection="1">
      <alignment horizontal="center" vertical="center" textRotation="90"/>
      <protection hidden="1"/>
    </xf>
    <xf numFmtId="0" fontId="13" fillId="2" borderId="33" xfId="0" applyFont="1" applyFill="1" applyBorder="1" applyAlignment="1" applyProtection="1">
      <alignment horizontal="center" vertical="center" textRotation="90"/>
      <protection hidden="1"/>
    </xf>
    <xf numFmtId="0" fontId="13" fillId="2" borderId="34" xfId="0" applyFont="1" applyFill="1" applyBorder="1" applyAlignment="1" applyProtection="1">
      <alignment horizontal="center" vertical="center" textRotation="90"/>
      <protection hidden="1"/>
    </xf>
  </cellXfs>
  <cellStyles count="4">
    <cellStyle name="Currency" xfId="1" builtinId="4"/>
    <cellStyle name="Normal" xfId="0" builtinId="0"/>
    <cellStyle name="Normal 2" xfId="3" xr:uid="{EAB31A3F-4143-4AC2-B692-D58259B351E2}"/>
    <cellStyle name="Percent" xfId="2" builtinId="5"/>
  </cellStyles>
  <dxfs count="58">
    <dxf>
      <numFmt numFmtId="164" formatCode="&quot;$&quot;#,##0.00"/>
      <alignment horizontal="right" vertical="bottom" textRotation="0" wrapText="0" indent="0" justifyLastLine="0" shrinkToFit="0" readingOrder="0"/>
      <border diagonalUp="0" diagonalDown="0" outline="0">
        <left/>
        <right style="medium">
          <color indexed="64"/>
        </right>
        <top/>
        <bottom style="medium">
          <color indexed="64"/>
        </bottom>
      </border>
      <protection locked="0" hidden="0"/>
    </dxf>
    <dxf>
      <numFmt numFmtId="164" formatCode="&quot;$&quot;#,##0.00"/>
      <fill>
        <patternFill patternType="solid">
          <fgColor indexed="64"/>
          <bgColor rgb="FFEAEAEA"/>
        </patternFill>
      </fill>
      <alignment horizontal="right" vertical="bottom" textRotation="0" wrapText="0" indent="0" justifyLastLine="0" shrinkToFit="0" readingOrder="0"/>
      <border diagonalUp="0" diagonalDown="0">
        <left/>
        <right style="medium">
          <color indexed="64"/>
        </right>
        <top/>
        <bottom/>
        <vertical/>
        <horizontal/>
      </border>
      <protection locked="0" hidden="0"/>
    </dxf>
    <dxf>
      <numFmt numFmtId="164" formatCode="&quot;$&quot;#,##0.00"/>
      <alignment horizontal="right" vertical="bottom" textRotation="0" wrapText="0" indent="0" justifyLastLine="0" shrinkToFit="0" readingOrder="0"/>
      <border diagonalUp="0" diagonalDown="0" outline="0">
        <left/>
        <right/>
        <top/>
        <bottom style="medium">
          <color indexed="64"/>
        </bottom>
      </border>
      <protection locked="0" hidden="0"/>
    </dxf>
    <dxf>
      <numFmt numFmtId="164" formatCode="&quot;$&quot;#,##0.00"/>
      <fill>
        <patternFill patternType="solid">
          <fgColor indexed="64"/>
          <bgColor rgb="FFEAEAEA"/>
        </patternFill>
      </fill>
      <alignment horizontal="right" vertical="bottom" textRotation="0" wrapText="0" indent="0" justifyLastLine="0" shrinkToFit="0" readingOrder="0"/>
      <protection locked="0" hidden="0"/>
    </dxf>
    <dxf>
      <numFmt numFmtId="164" formatCode="&quot;$&quot;#,##0.00"/>
      <alignment horizontal="right" vertical="bottom" textRotation="0" wrapText="0" indent="0" justifyLastLine="0" shrinkToFit="0" readingOrder="0"/>
      <border diagonalUp="0" diagonalDown="0" outline="0">
        <left/>
        <right/>
        <top/>
        <bottom style="medium">
          <color indexed="64"/>
        </bottom>
      </border>
      <protection locked="0" hidden="0"/>
    </dxf>
    <dxf>
      <numFmt numFmtId="164" formatCode="&quot;$&quot;#,##0.00"/>
      <fill>
        <patternFill patternType="solid">
          <fgColor indexed="64"/>
          <bgColor rgb="FFEAEAEA"/>
        </patternFill>
      </fill>
      <alignment horizontal="right" vertical="bottom" textRotation="0" wrapText="0" indent="0" justifyLastLine="0" shrinkToFit="0" readingOrder="0"/>
      <protection locked="0" hidden="0"/>
    </dxf>
    <dxf>
      <numFmt numFmtId="164" formatCode="&quot;$&quot;#,##0.00"/>
      <alignment horizontal="right" vertical="bottom" textRotation="0" wrapText="0" indent="0" justifyLastLine="0" shrinkToFit="0" readingOrder="0"/>
      <border diagonalUp="0" diagonalDown="0" outline="0">
        <left/>
        <right/>
        <top/>
        <bottom style="medium">
          <color indexed="64"/>
        </bottom>
      </border>
      <protection locked="0" hidden="0"/>
    </dxf>
    <dxf>
      <numFmt numFmtId="164" formatCode="&quot;$&quot;#,##0.00"/>
      <fill>
        <patternFill patternType="solid">
          <fgColor indexed="64"/>
          <bgColor rgb="FFEAEAEA"/>
        </patternFill>
      </fill>
      <alignment horizontal="right" vertical="bottom" textRotation="0" wrapText="0" indent="0" justifyLastLine="0" shrinkToFit="0" readingOrder="0"/>
      <protection locked="0" hidden="0"/>
    </dxf>
    <dxf>
      <numFmt numFmtId="164" formatCode="&quot;$&quot;#,##0.00"/>
      <alignment horizontal="right" vertical="bottom" textRotation="0" wrapText="0" indent="0" justifyLastLine="0" shrinkToFit="0" readingOrder="0"/>
      <border diagonalUp="0" diagonalDown="0" outline="0">
        <left/>
        <right/>
        <top/>
        <bottom style="medium">
          <color indexed="64"/>
        </bottom>
      </border>
      <protection locked="0" hidden="0"/>
    </dxf>
    <dxf>
      <numFmt numFmtId="164" formatCode="&quot;$&quot;#,##0.00"/>
      <fill>
        <patternFill patternType="solid">
          <fgColor indexed="64"/>
          <bgColor rgb="FFEAEAEA"/>
        </patternFill>
      </fill>
      <alignment horizontal="right" vertical="bottom" textRotation="0" wrapText="0" indent="0" justifyLastLine="0" shrinkToFit="0" readingOrder="0"/>
      <protection locked="0" hidden="0"/>
    </dxf>
    <dxf>
      <numFmt numFmtId="164" formatCode="&quot;$&quot;#,##0.00"/>
      <alignment horizontal="right" vertical="bottom" textRotation="0" wrapText="0" indent="0" justifyLastLine="0" shrinkToFit="0" readingOrder="0"/>
      <border diagonalUp="0" diagonalDown="0" outline="0">
        <left/>
        <right/>
        <top/>
        <bottom style="medium">
          <color indexed="64"/>
        </bottom>
      </border>
      <protection locked="0" hidden="0"/>
    </dxf>
    <dxf>
      <numFmt numFmtId="164" formatCode="&quot;$&quot;#,##0.00"/>
      <fill>
        <patternFill patternType="solid">
          <fgColor indexed="64"/>
          <bgColor rgb="FFEAEAEA"/>
        </patternFill>
      </fill>
      <alignment horizontal="right" vertical="bottom" textRotation="0" wrapText="0" indent="0" justifyLastLine="0" shrinkToFit="0" readingOrder="0"/>
      <protection locked="0" hidden="0"/>
    </dxf>
    <dxf>
      <numFmt numFmtId="164" formatCode="&quot;$&quot;#,##0.00"/>
      <alignment horizontal="right" vertical="bottom" textRotation="0" wrapText="0" indent="0" justifyLastLine="0" shrinkToFit="0" readingOrder="0"/>
      <border diagonalUp="0" diagonalDown="0" outline="0">
        <left style="medium">
          <color indexed="64"/>
        </left>
        <right/>
        <top/>
        <bottom style="medium">
          <color indexed="64"/>
        </bottom>
      </border>
      <protection locked="0" hidden="0"/>
    </dxf>
    <dxf>
      <numFmt numFmtId="164" formatCode="&quot;$&quot;#,##0.00"/>
      <fill>
        <patternFill patternType="solid">
          <fgColor indexed="64"/>
          <bgColor rgb="FFEAEAEA"/>
        </patternFill>
      </fill>
      <alignment horizontal="right" vertical="bottom" textRotation="0" wrapText="0" indent="0" justifyLastLine="0" shrinkToFit="0" readingOrder="0"/>
      <border diagonalUp="0" diagonalDown="0">
        <left style="medium">
          <color indexed="64"/>
        </left>
        <right/>
        <top/>
        <bottom/>
        <vertical/>
        <horizontal/>
      </border>
      <protection locked="0" hidden="0"/>
    </dxf>
    <dxf>
      <fill>
        <patternFill patternType="solid">
          <fgColor indexed="64"/>
          <bgColor theme="0" tint="-0.14999847407452621"/>
        </patternFill>
      </fill>
      <alignment horizontal="right" vertical="bottom" textRotation="0" wrapText="0" indent="0" justifyLastLine="0" shrinkToFit="0" readingOrder="0"/>
      <protection locked="0" hidden="0"/>
    </dxf>
    <dxf>
      <fill>
        <patternFill patternType="solid">
          <fgColor indexed="64"/>
          <bgColor theme="0" tint="-0.1499984740745262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Aptos Narrow"/>
        <family val="2"/>
        <scheme val="minor"/>
      </font>
      <numFmt numFmtId="13" formatCode="0%"/>
      <alignment horizontal="right" vertical="bottom" textRotation="0" wrapText="0" indent="0" justifyLastLine="0" shrinkToFit="0" readingOrder="0"/>
      <border diagonalUp="0" diagonalDown="0" outline="0">
        <left/>
        <right style="medium">
          <color indexed="64"/>
        </right>
        <top/>
        <bottom style="medium">
          <color indexed="64"/>
        </bottom>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rgb="FFEAEAEA"/>
        </patternFill>
      </fill>
      <alignment horizontal="right" vertical="bottom" textRotation="0" wrapText="0" indent="0" justifyLastLine="0" shrinkToFit="0" readingOrder="0"/>
      <border diagonalUp="0" diagonalDown="0">
        <left/>
        <right style="medium">
          <color indexed="64"/>
        </right>
        <top/>
        <bottom/>
        <vertical/>
        <horizontal/>
      </border>
      <protection locked="0" hidden="0"/>
    </dxf>
    <dxf>
      <numFmt numFmtId="164" formatCode="&quot;$&quot;#,##0.00"/>
      <alignment horizontal="right" vertical="bottom" textRotation="0" wrapText="0" indent="0" justifyLastLine="0" shrinkToFit="0" readingOrder="0"/>
      <border diagonalUp="0" diagonalDown="0" outline="0">
        <left/>
        <right/>
        <top/>
        <bottom style="medium">
          <color indexed="64"/>
        </bottom>
      </border>
      <protection locked="0" hidden="0"/>
    </dxf>
    <dxf>
      <numFmt numFmtId="164" formatCode="&quot;$&quot;#,##0.00"/>
      <fill>
        <patternFill patternType="solid">
          <fgColor indexed="64"/>
          <bgColor rgb="FFEAEAEA"/>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Aptos Narrow"/>
        <family val="2"/>
        <scheme val="minor"/>
      </font>
      <numFmt numFmtId="13" formatCode="0%"/>
      <alignment horizontal="right" vertical="bottom" textRotation="0" wrapText="0" indent="0" justifyLastLine="0" shrinkToFit="0" readingOrder="0"/>
      <border diagonalUp="0" diagonalDown="0" outline="0">
        <left/>
        <right/>
        <top/>
        <bottom style="medium">
          <color indexed="64"/>
        </bottom>
      </border>
      <protection locked="0" hidden="0"/>
    </dxf>
    <dxf>
      <fill>
        <patternFill patternType="solid">
          <fgColor indexed="64"/>
          <bgColor rgb="FFEAEAEA"/>
        </patternFill>
      </fill>
      <alignment horizontal="right" vertical="bottom" textRotation="0" wrapText="0" indent="0" justifyLastLine="0" shrinkToFit="0" readingOrder="0"/>
      <protection locked="0" hidden="0"/>
    </dxf>
    <dxf>
      <numFmt numFmtId="164" formatCode="&quot;$&quot;#,##0.00"/>
      <alignment horizontal="right" vertical="bottom" textRotation="0" wrapText="0" indent="0" justifyLastLine="0" shrinkToFit="0" readingOrder="0"/>
      <border diagonalUp="0" diagonalDown="0" outline="0">
        <left/>
        <right/>
        <top/>
        <bottom style="medium">
          <color indexed="64"/>
        </bottom>
      </border>
      <protection locked="0" hidden="0"/>
    </dxf>
    <dxf>
      <numFmt numFmtId="164" formatCode="&quot;$&quot;#,##0.00"/>
      <fill>
        <patternFill patternType="solid">
          <fgColor indexed="64"/>
          <bgColor rgb="FFEAEAEA"/>
        </patternFill>
      </fill>
      <alignment horizontal="right" vertical="bottom" textRotation="0" wrapText="0" indent="0" justifyLastLine="0" shrinkToFit="0" readingOrder="0"/>
      <protection locked="0" hidden="0"/>
    </dxf>
    <dxf>
      <numFmt numFmtId="164" formatCode="&quot;$&quot;#,##0.00"/>
      <alignment horizontal="right" vertical="bottom" textRotation="0" wrapText="0" indent="0" justifyLastLine="0" shrinkToFit="0" readingOrder="0"/>
      <border diagonalUp="0" diagonalDown="0" outline="0">
        <left/>
        <right/>
        <top/>
        <bottom style="medium">
          <color indexed="64"/>
        </bottom>
      </border>
      <protection locked="0" hidden="0"/>
    </dxf>
    <dxf>
      <numFmt numFmtId="164" formatCode="&quot;$&quot;#,##0.00"/>
      <fill>
        <patternFill patternType="solid">
          <fgColor indexed="64"/>
          <bgColor rgb="FFEAEAEA"/>
        </patternFill>
      </fill>
      <alignment horizontal="right" vertical="bottom" textRotation="0" wrapText="0" indent="0" justifyLastLine="0" shrinkToFit="0" readingOrder="0"/>
      <protection locked="0" hidden="0"/>
    </dxf>
    <dxf>
      <numFmt numFmtId="164" formatCode="&quot;$&quot;#,##0.00"/>
      <alignment horizontal="right" vertical="bottom" textRotation="0" wrapText="0" indent="0" justifyLastLine="0" shrinkToFit="0" readingOrder="0"/>
      <border diagonalUp="0" diagonalDown="0" outline="0">
        <left/>
        <right/>
        <top/>
        <bottom style="medium">
          <color indexed="64"/>
        </bottom>
      </border>
      <protection locked="0" hidden="0"/>
    </dxf>
    <dxf>
      <numFmt numFmtId="164" formatCode="&quot;$&quot;#,##0.00"/>
      <fill>
        <patternFill patternType="solid">
          <fgColor indexed="64"/>
          <bgColor rgb="FFEAEAEA"/>
        </patternFill>
      </fill>
      <alignment horizontal="right" vertical="bottom" textRotation="0" wrapText="0" indent="0" justifyLastLine="0" shrinkToFit="0" readingOrder="0"/>
      <protection locked="0" hidden="0"/>
    </dxf>
    <dxf>
      <numFmt numFmtId="164" formatCode="&quot;$&quot;#,##0.00"/>
      <alignment horizontal="right" vertical="bottom" textRotation="0" wrapText="0" indent="0" justifyLastLine="0" shrinkToFit="0" readingOrder="0"/>
      <border diagonalUp="0" diagonalDown="0" outline="0">
        <left/>
        <right/>
        <top/>
        <bottom style="medium">
          <color indexed="64"/>
        </bottom>
      </border>
      <protection locked="0" hidden="0"/>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indexed="64"/>
          <bgColor rgb="FFEAEAEA"/>
        </patternFill>
      </fill>
      <alignment horizontal="right" vertical="bottom" textRotation="0" wrapText="0" indent="0" justifyLastLine="0" shrinkToFit="0" readingOrder="0"/>
      <protection locked="0" hidden="0"/>
    </dxf>
    <dxf>
      <numFmt numFmtId="164" formatCode="&quot;$&quot;#,##0.00"/>
      <alignment horizontal="right" vertical="bottom" textRotation="0" wrapText="0" indent="0" justifyLastLine="0" shrinkToFit="0" readingOrder="0"/>
      <border diagonalUp="0" diagonalDown="0" outline="0">
        <left style="medium">
          <color indexed="64"/>
        </left>
        <right/>
        <top/>
        <bottom style="medium">
          <color indexed="64"/>
        </bottom>
      </border>
      <protection locked="0" hidden="0"/>
    </dxf>
    <dxf>
      <font>
        <b val="0"/>
        <i val="0"/>
        <strike val="0"/>
        <condense val="0"/>
        <extend val="0"/>
        <outline val="0"/>
        <shadow val="0"/>
        <u val="none"/>
        <vertAlign val="baseline"/>
        <sz val="11"/>
        <color theme="1"/>
        <name val="Aptos Narrow"/>
        <family val="2"/>
        <scheme val="minor"/>
      </font>
      <numFmt numFmtId="164" formatCode="&quot;$&quot;#,##0.00"/>
      <fill>
        <patternFill patternType="solid">
          <fgColor indexed="64"/>
          <bgColor rgb="FFEAEAEA"/>
        </patternFill>
      </fill>
      <alignment horizontal="right" vertical="bottom" textRotation="0" wrapText="0" indent="0" justifyLastLine="0" shrinkToFit="0" readingOrder="0"/>
      <protection locked="0" hidden="0"/>
    </dxf>
    <dxf>
      <alignment horizontal="right" vertical="bottom" textRotation="0" wrapText="0" indent="0" justifyLastLine="0" shrinkToFit="0" readingOrder="0"/>
      <protection locked="1" hidden="1"/>
    </dxf>
    <dxf>
      <numFmt numFmtId="164" formatCode="&quot;$&quot;#,##0.00"/>
      <fill>
        <patternFill patternType="solid">
          <fgColor indexed="64"/>
          <bgColor theme="3" tint="0.79998168889431442"/>
        </patternFill>
      </fill>
      <alignment horizontal="right" vertical="bottom" textRotation="0" wrapText="0" indent="0" justifyLastLine="0" shrinkToFit="0" readingOrder="0"/>
      <border diagonalUp="0" diagonalDown="0">
        <left/>
        <right style="medium">
          <color indexed="64"/>
        </right>
        <top/>
        <bottom/>
        <vertical/>
        <horizontal/>
      </border>
      <protection locked="1" hidden="1"/>
    </dxf>
    <dxf>
      <alignment horizontal="right" vertical="bottom" textRotation="0" wrapText="0" indent="0" justifyLastLine="0" shrinkToFit="0" readingOrder="0"/>
      <protection locked="1" hidden="1"/>
    </dxf>
    <dxf>
      <fill>
        <patternFill patternType="solid">
          <fgColor indexed="64"/>
          <bgColor theme="3" tint="0.79998168889431442"/>
        </patternFill>
      </fill>
      <alignment horizontal="right" vertical="bottom" textRotation="0" wrapText="0" indent="0" justifyLastLine="0" shrinkToFit="0" readingOrder="0"/>
      <border diagonalUp="0" diagonalDown="0">
        <left style="medium">
          <color indexed="64"/>
        </left>
        <right/>
        <top/>
        <bottom/>
        <vertical/>
        <horizontal/>
      </border>
      <protection locked="1" hidden="1"/>
    </dxf>
    <dxf>
      <alignment horizontal="right" vertical="bottom" textRotation="0" wrapText="0" indent="0" justifyLastLine="0" shrinkToFit="0" readingOrder="0"/>
      <border diagonalUp="0" diagonalDown="0" outline="0">
        <left style="thin">
          <color indexed="64"/>
        </left>
        <right style="thin">
          <color indexed="64"/>
        </right>
        <top style="medium">
          <color indexed="64"/>
        </top>
        <bottom style="thin">
          <color indexed="64"/>
        </bottom>
      </border>
      <protection locked="0" hidden="0"/>
    </dxf>
    <dxf>
      <numFmt numFmtId="0" formatCode="General"/>
      <fill>
        <patternFill patternType="solid">
          <fgColor indexed="64"/>
          <bgColor theme="3" tint="0.79998168889431442"/>
        </patternFill>
      </fill>
      <alignment horizontal="right" vertical="bottom" textRotation="0" wrapText="0" indent="0" justifyLastLine="0" shrinkToFit="0" readingOrder="0"/>
      <border diagonalUp="0" diagonalDown="0">
        <left style="medium">
          <color indexed="64"/>
        </left>
        <right style="medium">
          <color indexed="64"/>
        </right>
        <top/>
        <bottom/>
        <vertical/>
        <horizontal/>
      </border>
      <protection locked="0" hidden="0"/>
    </dxf>
    <dxf>
      <protection locked="0" hidden="0"/>
    </dxf>
    <dxf>
      <fill>
        <patternFill patternType="solid">
          <fgColor indexed="64"/>
          <bgColor rgb="FFEAEAEA"/>
        </patternFill>
      </fill>
      <border>
        <right style="medium">
          <color indexed="64"/>
        </right>
      </border>
      <protection locked="0" hidden="0"/>
    </dxf>
    <dxf>
      <protection locked="0" hidden="0"/>
    </dxf>
    <dxf>
      <fill>
        <patternFill patternType="solid">
          <fgColor indexed="64"/>
          <bgColor rgb="FFEAEAEA"/>
        </patternFill>
      </fill>
      <protection locked="0" hidden="0"/>
    </dxf>
    <dxf>
      <protection locked="0" hidden="0"/>
    </dxf>
    <dxf>
      <numFmt numFmtId="0" formatCode="General"/>
      <fill>
        <patternFill patternType="solid">
          <fgColor indexed="64"/>
          <bgColor rgb="FFEAEAEA"/>
        </patternFill>
      </fill>
      <protection locked="0" hidden="0"/>
    </dxf>
    <dxf>
      <protection locked="0" hidden="0"/>
    </dxf>
    <dxf>
      <fill>
        <patternFill patternType="solid">
          <fgColor indexed="64"/>
          <bgColor rgb="FFEAEAEA"/>
        </patternFill>
      </fill>
      <protection locked="0" hidden="0"/>
    </dxf>
    <dxf>
      <protection locked="0" hidden="0"/>
    </dxf>
    <dxf>
      <fill>
        <patternFill patternType="solid">
          <fgColor indexed="64"/>
          <bgColor rgb="FFEAEAEA"/>
        </patternFill>
      </fill>
      <protection locked="0" hidden="0"/>
    </dxf>
    <dxf>
      <protection locked="0" hidden="0"/>
    </dxf>
    <dxf>
      <fill>
        <patternFill patternType="solid">
          <fgColor indexed="64"/>
          <bgColor rgb="FFEAEAEA"/>
        </patternFill>
      </fill>
      <protection locked="0" hidden="0"/>
    </dxf>
    <dxf>
      <numFmt numFmtId="165" formatCode="00000000000"/>
      <alignment horizontal="left" vertical="bottom" textRotation="0" wrapText="0" indent="0" justifyLastLine="0" shrinkToFit="0" readingOrder="0"/>
      <protection locked="0" hidden="0"/>
    </dxf>
    <dxf>
      <numFmt numFmtId="165" formatCode="00000000000"/>
      <fill>
        <patternFill patternType="solid">
          <fgColor indexed="64"/>
          <bgColor rgb="FFEAEAEA"/>
        </patternFill>
      </fill>
      <alignment horizontal="left" vertical="bottom" textRotation="0" wrapText="0" indent="0" justifyLastLine="0" shrinkToFit="0" readingOrder="0"/>
      <protection locked="0" hidden="0"/>
    </dxf>
    <dxf>
      <numFmt numFmtId="165" formatCode="00000000000"/>
      <alignment horizontal="left" vertical="bottom" textRotation="0" wrapText="0" indent="0" justifyLastLine="0" shrinkToFit="0" readingOrder="0"/>
      <protection locked="0" hidden="0"/>
    </dxf>
    <dxf>
      <numFmt numFmtId="165" formatCode="00000000000"/>
      <fill>
        <patternFill patternType="solid">
          <fgColor indexed="64"/>
          <bgColor rgb="FFEAEAEA"/>
        </patternFill>
      </fill>
      <alignment horizontal="left" vertical="bottom" textRotation="0" wrapText="0" indent="0" justifyLastLine="0" shrinkToFit="0" readingOrder="0"/>
      <protection locked="0" hidden="0"/>
    </dxf>
    <dxf>
      <protection locked="0" hidden="0"/>
    </dxf>
    <dxf>
      <fill>
        <patternFill patternType="solid">
          <fgColor indexed="64"/>
          <bgColor rgb="FFEAEAEA"/>
        </patternFill>
      </fill>
      <alignment horizontal="right" vertical="bottom" textRotation="0" wrapText="0" indent="0" justifyLastLine="0" shrinkToFit="0" readingOrder="0"/>
      <protection locked="0" hidden="0"/>
    </dxf>
    <dxf>
      <border>
        <bottom style="medium">
          <color indexed="64"/>
        </bottom>
      </border>
    </dxf>
    <dxf>
      <alignment horizontal="center" vertical="center"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xdr:col>
      <xdr:colOff>245745</xdr:colOff>
      <xdr:row>46</xdr:row>
      <xdr:rowOff>26670</xdr:rowOff>
    </xdr:from>
    <xdr:to>
      <xdr:col>6</xdr:col>
      <xdr:colOff>2493654</xdr:colOff>
      <xdr:row>49</xdr:row>
      <xdr:rowOff>190500</xdr:rowOff>
    </xdr:to>
    <xdr:pic>
      <xdr:nvPicPr>
        <xdr:cNvPr id="4" name="Picture 2">
          <a:extLst>
            <a:ext uri="{FF2B5EF4-FFF2-40B4-BE49-F238E27FC236}">
              <a16:creationId xmlns:a16="http://schemas.microsoft.com/office/drawing/2014/main" id="{B3912ABA-8F2D-407E-9257-D4EA4AFAA8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09020" y="9037320"/>
          <a:ext cx="2247909" cy="763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169544</xdr:colOff>
      <xdr:row>80</xdr:row>
      <xdr:rowOff>28575</xdr:rowOff>
    </xdr:from>
    <xdr:to>
      <xdr:col>6</xdr:col>
      <xdr:colOff>2458967</xdr:colOff>
      <xdr:row>84</xdr:row>
      <xdr:rowOff>32</xdr:rowOff>
    </xdr:to>
    <xdr:pic>
      <xdr:nvPicPr>
        <xdr:cNvPr id="3" name="Picture 1">
          <a:extLst>
            <a:ext uri="{FF2B5EF4-FFF2-40B4-BE49-F238E27FC236}">
              <a16:creationId xmlns:a16="http://schemas.microsoft.com/office/drawing/2014/main" id="{BA0C3CCD-B6CA-48FF-8BDB-E304EB5373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32819" y="15840075"/>
          <a:ext cx="2289423" cy="771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26670</xdr:colOff>
      <xdr:row>0</xdr:row>
      <xdr:rowOff>333034</xdr:rowOff>
    </xdr:to>
    <xdr:pic>
      <xdr:nvPicPr>
        <xdr:cNvPr id="2" name="Picture 1">
          <a:extLst>
            <a:ext uri="{FF2B5EF4-FFF2-40B4-BE49-F238E27FC236}">
              <a16:creationId xmlns:a16="http://schemas.microsoft.com/office/drawing/2014/main" id="{DE4A3AC2-0074-45BB-8882-024DC68A98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95350" cy="331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387B62-7FF1-4715-95BF-A26F5DA72270}" name="NDC_Data" displayName="NDC_Data" ref="A2:AA239" totalsRowShown="0" headerRowDxfId="57" dataDxfId="55" totalsRowDxfId="54" headerRowBorderDxfId="56">
  <autoFilter ref="A2:AA239" xr:uid="{3E387B62-7FF1-4715-95BF-A26F5DA72270}"/>
  <tableColumns count="27">
    <tableColumn id="1" xr3:uid="{E7104502-77DE-4FB0-8290-A9F94DDAE610}" name="NDC" dataDxfId="53" totalsRowDxfId="52"/>
    <tableColumn id="27" xr3:uid="{BABEDCA3-BFEA-4A9E-B719-8DD5EC890E84}" name="Selected Drug Name" dataDxfId="51" totalsRowDxfId="50"/>
    <tableColumn id="2" xr3:uid="{85D0E772-6714-4FF9-9B34-036D3F9F68ED}" name="Product" dataDxfId="49" totalsRowDxfId="48"/>
    <tableColumn id="7" xr3:uid="{B654F3F2-0C0C-497F-8830-ED6A5F6CD673}" name="Primary Manufacturer" dataDxfId="47" totalsRowDxfId="46"/>
    <tableColumn id="26" xr3:uid="{6FB260CE-C0DB-444C-BC23-2790464CA417}" name="IPAY 2026" dataDxfId="45" totalsRowDxfId="44"/>
    <tableColumn id="25" xr3:uid="{A39F5C03-9FD5-4757-9586-D504570A8E6B}" name="IPAY 2027" dataDxfId="43" totalsRowDxfId="42"/>
    <tableColumn id="8" xr3:uid="{661EC132-FEAB-4F03-B823-75A41D0F097C}" name="IPAY 2028" dataDxfId="41" totalsRowDxfId="40"/>
    <tableColumn id="3" xr3:uid="{983A0EA0-8BD4-4DD6-AFD9-F60C76EB3787}" name="Package" dataDxfId="39" totalsRowDxfId="38"/>
    <tableColumn id="4" xr3:uid="{2416148E-5851-4F11-93A8-583D3FF6CBC8}" name="Annual 340B Purchases" dataDxfId="37" totalsRowDxfId="36">
      <calculatedColumnFormula>SUMIFS('Historical Purchases'!Q:Q,'Historical Purchases'!N:N,NDC_Data[[#This Row],[NDC]])</calculatedColumnFormula>
    </tableColumn>
    <tableColumn id="5" xr3:uid="{84FBB9EE-51BB-49E5-993A-7C465F57A330}" name="340B Price" dataDxfId="35" totalsRowDxfId="34" dataCellStyle="Currency">
      <calculatedColumnFormula>_xlfn.XLOOKUP(NDC_Data[[#This Row],[NDC]],'Pricing Data'!C:C,'Pricing Data'!F:F)</calculatedColumnFormula>
    </tableColumn>
    <tableColumn id="6" xr3:uid="{06703EFE-123F-4391-B57B-9DB712E0E468}" name="WAC Price" dataDxfId="33" totalsRowDxfId="32">
      <calculatedColumnFormula>_xlfn.XLOOKUP(NDC_Data[[#This Row],[NDC]],'Pricing Data'!C:C,'Pricing Data'!J:J)</calculatedColumnFormula>
    </tableColumn>
    <tableColumn id="9" xr3:uid="{889B91D5-EC43-427D-9C8C-B346F82199C3}" name="Annual Spend at 340B" dataDxfId="31" totalsRowDxfId="30" dataCellStyle="Percent">
      <calculatedColumnFormula>I3*(J3-(NDC_Data[[#This Row],[340B Price]]*'Drug Cost Impact Summary'!$D$13))</calculatedColumnFormula>
    </tableColumn>
    <tableColumn id="16" xr3:uid="{C391D8A1-DAB2-40EC-8DE7-A834BDE1E0ED}" name="Annual Spend at WAC" dataDxfId="29" totalsRowDxfId="28" dataCellStyle="Percent">
      <calculatedColumnFormula>(NDC_Data[[#This Row],[WAC Price]])*(NDC_Data[[#This Row],[Annual 340B Purchases]])</calculatedColumnFormula>
    </tableColumn>
    <tableColumn id="10" xr3:uid="{0ACAE23D-BB6F-4093-8BBB-4CADA00F0011}" name="Annual Impact of Lost COGS Discount" dataDxfId="27" totalsRowDxfId="26">
      <calculatedColumnFormula>(NDC_Data[[#This Row],[340B Price]]*NDC_Data[[#This Row],[Annual 340B Purchases]])-NDC_Data[[#This Row],[Annual Spend at 340B]]</calculatedColumnFormula>
    </tableColumn>
    <tableColumn id="11" xr3:uid="{2B575954-8CCC-494D-8D1E-BA655D89D548}" name="Annual Impact of Denied Rebates" dataDxfId="25" totalsRowDxfId="24">
      <calculatedColumnFormula>(K3-J3)*I3*'Drug Cost Impact Summary'!$E$13</calculatedColumnFormula>
    </tableColumn>
    <tableColumn id="21" xr3:uid="{6AD60F22-F7EA-4AF2-B3AA-D5B05508EE5B}" name="Annual Inrease in Upfront Inventory Spend" dataDxfId="23" totalsRowDxfId="22">
      <calculatedColumnFormula>NDC_Data[[#This Row],[Annual Spend at WAC]]-NDC_Data[[#This Row],[Annual Spend at 340B]]</calculatedColumnFormula>
    </tableColumn>
    <tableColumn id="23" xr3:uid="{C76B5470-679A-4889-9AB3-79580BF33EEB}" name="% Increase in _x000a_Upfront Inventory Spend" dataDxfId="21" totalsRowDxfId="20" dataCellStyle="Percent">
      <calculatedColumnFormula>IFERROR(NDC_Data[[#This Row],[Annual Inrease in Upfront Inventory Spend]]/NDC_Data[[#This Row],[Annual Spend at 340B]],"0")</calculatedColumnFormula>
    </tableColumn>
    <tableColumn id="19" xr3:uid="{76100BF6-5739-4C15-890D-BF8E7C898EE9}" name="Total Annual Increase in Net Spend" dataDxfId="19" totalsRowDxfId="18">
      <calculatedColumnFormula>NDC_Data[[#This Row],[Annual Impact of Lost COGS Discount]]+NDC_Data[[#This Row],[Annual Impact of Denied Rebates]]</calculatedColumnFormula>
    </tableColumn>
    <tableColumn id="22" xr3:uid="{55C9CA92-3DE6-42EB-B32F-ECAB822DE2B7}" name="% Increase in Net Spend" dataDxfId="17" totalsRowDxfId="16" dataCellStyle="Percent">
      <calculatedColumnFormula>IFERROR(NDC_Data[[#This Row],[Total Annual Increase in Net Spend]]/NDC_Data[[#This Row],[Annual Spend at 340B]],"0")</calculatedColumnFormula>
    </tableColumn>
    <tableColumn id="12" xr3:uid="{6B46DDC5-DE3C-4301-8459-B8E8D4457F4B}" name=" " dataDxfId="15" totalsRowDxfId="14"/>
    <tableColumn id="13" xr3:uid="{0311C7CC-434E-43FF-8F6A-D3823EA8BB88}" name="7 Day" dataDxfId="13" totalsRowDxfId="12">
      <calculatedColumnFormula>(NDC_Data[[#This Row],[WAC Price]]-NDC_Data[[#This Row],[340B Price]])*(NDC_Data[[#This Row],[Annual 340B Purchases]]/365*7)</calculatedColumnFormula>
    </tableColumn>
    <tableColumn id="14" xr3:uid="{0F11A110-837E-4DCE-8B5C-9D7C4FACA2EA}" name="14 Day" dataDxfId="11" totalsRowDxfId="10">
      <calculatedColumnFormula>(NDC_Data[[#This Row],[WAC Price]]-NDC_Data[[#This Row],[340B Price]])*(NDC_Data[[#This Row],[Annual 340B Purchases]]/365*14)</calculatedColumnFormula>
    </tableColumn>
    <tableColumn id="15" xr3:uid="{6159147B-068E-4BFF-8951-7F4D74723566}" name="30 Day" dataDxfId="9" totalsRowDxfId="8">
      <calculatedColumnFormula>(NDC_Data[[#This Row],[WAC Price]]-NDC_Data[[#This Row],[340B Price]])*(NDC_Data[[#This Row],[Annual 340B Purchases]]/365*30)</calculatedColumnFormula>
    </tableColumn>
    <tableColumn id="24" xr3:uid="{EC968A89-4907-4799-AD29-BDAF18E0E63D}" name="45 Day" dataDxfId="7" totalsRowDxfId="6">
      <calculatedColumnFormula>(NDC_Data[[#This Row],[WAC Price]]-NDC_Data[[#This Row],[340B Price]])*(NDC_Data[[#This Row],[Annual 340B Purchases]]/365*45)</calculatedColumnFormula>
    </tableColumn>
    <tableColumn id="17" xr3:uid="{E2852B00-D6B5-46E3-B5D2-602251F1BDF1}" name="60 Day" dataDxfId="5" totalsRowDxfId="4">
      <calculatedColumnFormula>(NDC_Data[[#This Row],[WAC Price]]-NDC_Data[[#This Row],[340B Price]])*(NDC_Data[[#This Row],[Annual 340B Purchases]]/365*60)</calculatedColumnFormula>
    </tableColumn>
    <tableColumn id="20" xr3:uid="{ADED4FF6-66FE-40EB-A71D-287D180E919A}" name="120 Day" dataDxfId="3" totalsRowDxfId="2">
      <calculatedColumnFormula>(NDC_Data[[#This Row],[WAC Price]]-NDC_Data[[#This Row],[340B Price]])*(NDC_Data[[#This Row],[Annual 340B Purchases]]/365*120)</calculatedColumnFormula>
    </tableColumn>
    <tableColumn id="18" xr3:uid="{CDB17559-F5E7-4105-930D-5E2DAB3F9207}" name="365 Day" dataDxfId="1" totalsRowDxfId="0">
      <calculatedColumnFormula>(NDC_Data[[#This Row],[WAC Price]]-NDC_Data[[#This Row],[340B Price]])*(NDC_Data[[#This Row],[Annual 340B Purchases]])</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FQHC 340B">
      <a:dk1>
        <a:srgbClr val="00173F"/>
      </a:dk1>
      <a:lt1>
        <a:srgbClr val="FFFFFF"/>
      </a:lt1>
      <a:dk2>
        <a:srgbClr val="004A87"/>
      </a:dk2>
      <a:lt2>
        <a:srgbClr val="DAE3EF"/>
      </a:lt2>
      <a:accent1>
        <a:srgbClr val="00408D"/>
      </a:accent1>
      <a:accent2>
        <a:srgbClr val="0C5CAE"/>
      </a:accent2>
      <a:accent3>
        <a:srgbClr val="41B7EE"/>
      </a:accent3>
      <a:accent4>
        <a:srgbClr val="2F82A9"/>
      </a:accent4>
      <a:accent5>
        <a:srgbClr val="4A81C2"/>
      </a:accent5>
      <a:accent6>
        <a:srgbClr val="BDE1FF"/>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AD66A-919B-47A0-8126-4303F9CE12E7}">
  <dimension ref="A1:E18"/>
  <sheetViews>
    <sheetView zoomScale="115" zoomScaleNormal="115" workbookViewId="0">
      <selection activeCell="B13" sqref="B13"/>
    </sheetView>
  </sheetViews>
  <sheetFormatPr defaultColWidth="9.15625" defaultRowHeight="15.6" x14ac:dyDescent="0.6"/>
  <cols>
    <col min="1" max="1" width="25.578125" style="23" customWidth="1"/>
    <col min="2" max="2" width="37.26171875" style="23" customWidth="1"/>
    <col min="3" max="3" width="33.26171875" style="23" customWidth="1"/>
    <col min="4" max="4" width="41" style="23" customWidth="1"/>
    <col min="5" max="5" width="32.41796875" style="23" customWidth="1"/>
    <col min="6" max="6" width="36.578125" style="23" customWidth="1"/>
    <col min="7" max="7" width="34" style="23" customWidth="1"/>
    <col min="8" max="8" width="34.26171875" style="23" customWidth="1"/>
    <col min="9" max="9" width="35.26171875" style="23" customWidth="1"/>
    <col min="10" max="10" width="31.15625" style="23" customWidth="1"/>
    <col min="11" max="16384" width="9.15625" style="23"/>
  </cols>
  <sheetData>
    <row r="1" spans="1:5" s="22" customFormat="1" ht="31.2" x14ac:dyDescent="0.55000000000000004">
      <c r="A1" s="48"/>
      <c r="B1" s="49" t="s">
        <v>0</v>
      </c>
      <c r="C1" s="50" t="s">
        <v>1</v>
      </c>
      <c r="D1" s="51" t="s">
        <v>2</v>
      </c>
      <c r="E1" s="50" t="s">
        <v>3</v>
      </c>
    </row>
    <row r="2" spans="1:5" ht="31.2" x14ac:dyDescent="0.6">
      <c r="A2" s="52" t="s">
        <v>4</v>
      </c>
      <c r="B2" s="53" t="e">
        <f>SUMIFS('NDC-Level Data'!R:R,'NDC-Level Data'!E:E,"Y")</f>
        <v>#N/A</v>
      </c>
      <c r="C2" s="54" t="e">
        <f>AVERAGEIFS('NDC-Level Data'!S:S,'NDC-Level Data'!E:E,"Y")</f>
        <v>#DIV/0!</v>
      </c>
      <c r="D2" s="55" t="e">
        <f>SUMIFS('NDC-Level Data'!P:P,'NDC-Level Data'!E:E,"Y")</f>
        <v>#N/A</v>
      </c>
      <c r="E2" s="54" t="e">
        <f>AVERAGEIFS('NDC-Level Data'!Q:Q,'NDC-Level Data'!E:E,"Y")</f>
        <v>#DIV/0!</v>
      </c>
    </row>
    <row r="3" spans="1:5" ht="31.2" x14ac:dyDescent="0.6">
      <c r="A3" s="56" t="s">
        <v>5</v>
      </c>
      <c r="B3" s="57" t="e">
        <f>SUMIFS('NDC-Level Data'!R:R,'NDC-Level Data'!F:F,"Y")</f>
        <v>#N/A</v>
      </c>
      <c r="C3" s="58" t="e">
        <f>AVERAGEIFS('NDC-Level Data'!S:S,'NDC-Level Data'!F:F,"Y")</f>
        <v>#DIV/0!</v>
      </c>
      <c r="D3" s="59" t="e">
        <f>SUMIFS('NDC-Level Data'!P:P,'NDC-Level Data'!F:F,"Y")</f>
        <v>#N/A</v>
      </c>
      <c r="E3" s="58" t="e">
        <f>AVERAGEIFS('NDC-Level Data'!Q:Q,'NDC-Level Data'!F:F,"Y")</f>
        <v>#DIV/0!</v>
      </c>
    </row>
    <row r="4" spans="1:5" ht="31.2" x14ac:dyDescent="0.6">
      <c r="A4" s="60" t="s">
        <v>6</v>
      </c>
      <c r="B4" s="61" t="e">
        <f>SUMIFS('NDC-Level Data'!R:R,'NDC-Level Data'!G:G,"Y")</f>
        <v>#N/A</v>
      </c>
      <c r="C4" s="62" t="e">
        <f>AVERAGEIFS('NDC-Level Data'!S:S,'NDC-Level Data'!G:G,"Y")</f>
        <v>#DIV/0!</v>
      </c>
      <c r="D4" s="63" t="e">
        <f>SUMIFS('NDC-Level Data'!P:P,'NDC-Level Data'!G:G,"Y")</f>
        <v>#N/A</v>
      </c>
      <c r="E4" s="62" t="e">
        <f>AVERAGEIFS('NDC-Level Data'!Q:Q,'NDC-Level Data'!G:G,"Y")</f>
        <v>#DIV/0!</v>
      </c>
    </row>
    <row r="5" spans="1:5" x14ac:dyDescent="0.6">
      <c r="A5" s="64"/>
      <c r="B5" s="64"/>
      <c r="C5" s="64"/>
      <c r="D5" s="64"/>
      <c r="E5" s="64"/>
    </row>
    <row r="6" spans="1:5" ht="15.75" customHeight="1" x14ac:dyDescent="0.6">
      <c r="A6" s="64"/>
      <c r="B6" s="65" t="s">
        <v>7</v>
      </c>
      <c r="C6" s="66"/>
      <c r="D6" s="64"/>
      <c r="E6" s="64"/>
    </row>
    <row r="7" spans="1:5" x14ac:dyDescent="0.6">
      <c r="A7" s="64"/>
      <c r="B7" s="67" t="s">
        <v>8</v>
      </c>
      <c r="C7" s="68" t="s">
        <v>9</v>
      </c>
      <c r="D7" s="64"/>
      <c r="E7" s="64"/>
    </row>
    <row r="8" spans="1:5" ht="31.2" x14ac:dyDescent="0.6">
      <c r="A8" s="52" t="s">
        <v>4</v>
      </c>
      <c r="B8" s="69" t="e">
        <f>SUMIFS('NDC-Level Data'!W:W,'NDC-Level Data'!E:E,"Y")</f>
        <v>#N/A</v>
      </c>
      <c r="C8" s="70" t="e">
        <f>SUMIFS('NDC-Level Data'!X:X,'NDC-Level Data'!E:E,"Y")</f>
        <v>#N/A</v>
      </c>
      <c r="D8" s="64"/>
      <c r="E8" s="64"/>
    </row>
    <row r="9" spans="1:5" ht="31.2" x14ac:dyDescent="0.6">
      <c r="A9" s="56" t="s">
        <v>5</v>
      </c>
      <c r="B9" s="71" t="e">
        <f>SUMIFS('NDC-Level Data'!W:W,'NDC-Level Data'!F:F,"Y")</f>
        <v>#N/A</v>
      </c>
      <c r="C9" s="72" t="e">
        <f>SUMIFS('NDC-Level Data'!X:X,'NDC-Level Data'!F:F,"Y")</f>
        <v>#N/A</v>
      </c>
      <c r="D9" s="64"/>
      <c r="E9" s="64"/>
    </row>
    <row r="10" spans="1:5" ht="31.2" x14ac:dyDescent="0.6">
      <c r="A10" s="60" t="s">
        <v>6</v>
      </c>
      <c r="B10" s="73" t="e">
        <f>SUMIFS('NDC-Level Data'!W:W,'NDC-Level Data'!G:G,"Y")</f>
        <v>#N/A</v>
      </c>
      <c r="C10" s="74" t="e">
        <f>SUMIFS('NDC-Level Data'!X:X,'NDC-Level Data'!G:G,"Y")</f>
        <v>#N/A</v>
      </c>
      <c r="D10" s="64"/>
      <c r="E10" s="64"/>
    </row>
    <row r="12" spans="1:5" ht="31.2" x14ac:dyDescent="0.6">
      <c r="A12" s="99" t="s">
        <v>10</v>
      </c>
      <c r="B12" s="37" t="s">
        <v>11</v>
      </c>
      <c r="C12" s="37" t="s">
        <v>12</v>
      </c>
      <c r="D12" s="37" t="s">
        <v>13</v>
      </c>
      <c r="E12" s="37" t="s">
        <v>14</v>
      </c>
    </row>
    <row r="13" spans="1:5" ht="32.25" customHeight="1" x14ac:dyDescent="0.6">
      <c r="A13" s="100"/>
      <c r="B13" s="75"/>
      <c r="C13" s="76"/>
      <c r="D13" s="77">
        <v>0.03</v>
      </c>
      <c r="E13" s="77">
        <v>0.15</v>
      </c>
    </row>
    <row r="15" spans="1:5" ht="62.25" customHeight="1" x14ac:dyDescent="0.6">
      <c r="A15" s="103" t="e" vm="1">
        <v>#VALUE!</v>
      </c>
      <c r="B15" s="103"/>
      <c r="C15" s="103"/>
      <c r="D15" s="103"/>
      <c r="E15" s="103"/>
    </row>
    <row r="16" spans="1:5" ht="96" customHeight="1" x14ac:dyDescent="0.6">
      <c r="A16" s="101" t="s">
        <v>15</v>
      </c>
      <c r="B16" s="101"/>
      <c r="C16" s="101"/>
      <c r="D16" s="101"/>
      <c r="E16" s="101"/>
    </row>
    <row r="18" spans="1:5" ht="48" customHeight="1" x14ac:dyDescent="0.6">
      <c r="A18" s="102" t="s">
        <v>16</v>
      </c>
      <c r="B18" s="102"/>
      <c r="C18" s="102"/>
      <c r="D18" s="102"/>
      <c r="E18" s="102"/>
    </row>
  </sheetData>
  <sheetProtection algorithmName="SHA-512" hashValue="z51jq33BFCzSO7iHLCSevRIr4AUUy1DOLhiw5j21lmaVbhbRzOlwjcBD5ZQO7FyesKj8Ee/BKK55PWH8TsdKlg==" saltValue="z8CveeZ5rfnNMXidEu8+qQ==" spinCount="100000" sheet="1" objects="1" scenarios="1" selectLockedCells="1"/>
  <mergeCells count="4">
    <mergeCell ref="A12:A13"/>
    <mergeCell ref="A16:E16"/>
    <mergeCell ref="A18:E18"/>
    <mergeCell ref="A15:E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94EAC-B438-42E5-8780-5BB818E990C4}">
  <dimension ref="A1:F50"/>
  <sheetViews>
    <sheetView workbookViewId="0">
      <selection activeCell="G35" sqref="G35"/>
    </sheetView>
  </sheetViews>
  <sheetFormatPr defaultColWidth="113.26171875" defaultRowHeight="14.4" x14ac:dyDescent="0.55000000000000004"/>
  <cols>
    <col min="1" max="1" width="12.41796875" style="78" customWidth="1"/>
    <col min="2" max="2" width="20" style="93" bestFit="1" customWidth="1"/>
    <col min="3" max="3" width="35.41796875" style="78" bestFit="1" customWidth="1"/>
    <col min="4" max="4" width="23.68359375" style="94" bestFit="1" customWidth="1"/>
    <col min="5" max="5" width="36.26171875" style="78" bestFit="1" customWidth="1"/>
    <col min="6" max="6" width="23.68359375" style="94" bestFit="1" customWidth="1"/>
    <col min="7" max="16384" width="113.26171875" style="78"/>
  </cols>
  <sheetData>
    <row r="1" spans="1:6" x14ac:dyDescent="0.55000000000000004">
      <c r="A1" s="104">
        <v>2026</v>
      </c>
      <c r="B1" s="113"/>
      <c r="C1" s="109" t="s">
        <v>17</v>
      </c>
      <c r="D1" s="111" t="s">
        <v>18</v>
      </c>
      <c r="E1" s="109" t="s">
        <v>2</v>
      </c>
      <c r="F1" s="107" t="s">
        <v>3</v>
      </c>
    </row>
    <row r="2" spans="1:6" x14ac:dyDescent="0.55000000000000004">
      <c r="A2" s="105"/>
      <c r="B2" s="114"/>
      <c r="C2" s="110"/>
      <c r="D2" s="112"/>
      <c r="E2" s="110"/>
      <c r="F2" s="108"/>
    </row>
    <row r="3" spans="1:6" ht="15.6" x14ac:dyDescent="0.55000000000000004">
      <c r="A3" s="105"/>
      <c r="B3" s="79" t="s">
        <v>19</v>
      </c>
      <c r="C3" s="80" t="e">
        <f>SUMIFS('NDC-Level Data'!R:R,'NDC-Level Data'!D:D,'Impact By Manufacturer'!B3,'NDC-Level Data'!E:E,"Y")</f>
        <v>#N/A</v>
      </c>
      <c r="D3" s="81">
        <f>IFERROR(AVERAGEIFS('NDC-Level Data'!S:S,'NDC-Level Data'!D:D,'Impact By Manufacturer'!B3,'NDC-Level Data'!E:E,"Y"),0)</f>
        <v>0</v>
      </c>
      <c r="E3" s="80" t="e">
        <f>SUMIFS('NDC-Level Data'!P:P,'NDC-Level Data'!D:D,'Impact By Manufacturer'!B3,'NDC-Level Data'!E:E,"Y")</f>
        <v>#N/A</v>
      </c>
      <c r="F3" s="81">
        <f>IFERROR(AVERAGEIFS('NDC-Level Data'!Q:Q,'NDC-Level Data'!D:D,'Impact By Manufacturer'!B3,'NDC-Level Data'!E:E,"Y"),0)</f>
        <v>0</v>
      </c>
    </row>
    <row r="4" spans="1:6" ht="15.6" x14ac:dyDescent="0.55000000000000004">
      <c r="A4" s="105"/>
      <c r="B4" s="82" t="s">
        <v>20</v>
      </c>
      <c r="C4" s="83" t="e">
        <f>SUMIFS('NDC-Level Data'!R:R,'NDC-Level Data'!D:D,'Impact By Manufacturer'!B4,'NDC-Level Data'!E:E,"Y")</f>
        <v>#N/A</v>
      </c>
      <c r="D4" s="84">
        <f>IFERROR(AVERAGEIFS('NDC-Level Data'!S:S,'NDC-Level Data'!D:D,'Impact By Manufacturer'!B4,'NDC-Level Data'!E:E,"Y"),0)</f>
        <v>0</v>
      </c>
      <c r="E4" s="83" t="e">
        <f>SUMIFS('NDC-Level Data'!P:P,'NDC-Level Data'!D:D,'Impact By Manufacturer'!B4,'NDC-Level Data'!E:E,"Y")</f>
        <v>#N/A</v>
      </c>
      <c r="F4" s="84">
        <f>IFERROR(AVERAGEIFS('NDC-Level Data'!Q:Q,'NDC-Level Data'!D:D,'Impact By Manufacturer'!B4,'NDC-Level Data'!E:E,"Y"),0)</f>
        <v>0</v>
      </c>
    </row>
    <row r="5" spans="1:6" ht="15.6" x14ac:dyDescent="0.55000000000000004">
      <c r="A5" s="105"/>
      <c r="B5" s="82" t="s">
        <v>21</v>
      </c>
      <c r="C5" s="83" t="e">
        <f>SUMIFS('NDC-Level Data'!R:R,'NDC-Level Data'!D:D,'Impact By Manufacturer'!B5,'NDC-Level Data'!E:E,"Y")</f>
        <v>#N/A</v>
      </c>
      <c r="D5" s="84">
        <f>IFERROR(AVERAGEIFS('NDC-Level Data'!S:S,'NDC-Level Data'!D:D,'Impact By Manufacturer'!B5,'NDC-Level Data'!E:E,"Y"),0)</f>
        <v>0</v>
      </c>
      <c r="E5" s="83" t="e">
        <f>SUMIFS('NDC-Level Data'!P:P,'NDC-Level Data'!D:D,'Impact By Manufacturer'!B5,'NDC-Level Data'!E:E,"Y")</f>
        <v>#N/A</v>
      </c>
      <c r="F5" s="84">
        <f>IFERROR(AVERAGEIFS('NDC-Level Data'!Q:Q,'NDC-Level Data'!D:D,'Impact By Manufacturer'!B5,'NDC-Level Data'!E:E,"Y"),0)</f>
        <v>0</v>
      </c>
    </row>
    <row r="6" spans="1:6" ht="15.6" x14ac:dyDescent="0.55000000000000004">
      <c r="A6" s="105"/>
      <c r="B6" s="85" t="s">
        <v>22</v>
      </c>
      <c r="C6" s="83" t="e">
        <f>SUMIFS('NDC-Level Data'!R:R,'NDC-Level Data'!D:D,'Impact By Manufacturer'!B6,'NDC-Level Data'!E:E,"Y")</f>
        <v>#N/A</v>
      </c>
      <c r="D6" s="84">
        <f>IFERROR(AVERAGEIFS('NDC-Level Data'!S:S,'NDC-Level Data'!D:D,'Impact By Manufacturer'!B6,'NDC-Level Data'!E:E,"Y"),0)</f>
        <v>0</v>
      </c>
      <c r="E6" s="83" t="e">
        <f>SUMIFS('NDC-Level Data'!P:P,'NDC-Level Data'!D:D,'Impact By Manufacturer'!B6,'NDC-Level Data'!E:E,"Y")</f>
        <v>#N/A</v>
      </c>
      <c r="F6" s="84">
        <f>IFERROR(AVERAGEIFS('NDC-Level Data'!Q:Q,'NDC-Level Data'!D:D,'Impact By Manufacturer'!B6,'NDC-Level Data'!E:E,"Y"),0)</f>
        <v>0</v>
      </c>
    </row>
    <row r="7" spans="1:6" ht="15.6" x14ac:dyDescent="0.55000000000000004">
      <c r="A7" s="105"/>
      <c r="B7" s="85" t="s">
        <v>23</v>
      </c>
      <c r="C7" s="83" t="e">
        <f>SUMIFS('NDC-Level Data'!R:R,'NDC-Level Data'!D:D,'Impact By Manufacturer'!B7,'NDC-Level Data'!E:E,"Y")</f>
        <v>#N/A</v>
      </c>
      <c r="D7" s="84">
        <f>IFERROR(AVERAGEIFS('NDC-Level Data'!S:S,'NDC-Level Data'!D:D,'Impact By Manufacturer'!B7,'NDC-Level Data'!E:E,"Y"),0)</f>
        <v>0</v>
      </c>
      <c r="E7" s="83" t="e">
        <f>SUMIFS('NDC-Level Data'!P:P,'NDC-Level Data'!D:D,'Impact By Manufacturer'!B7,'NDC-Level Data'!E:E,"Y")</f>
        <v>#N/A</v>
      </c>
      <c r="F7" s="84">
        <f>IFERROR(AVERAGEIFS('NDC-Level Data'!Q:Q,'NDC-Level Data'!D:D,'Impact By Manufacturer'!B7,'NDC-Level Data'!E:E,"Y"),0)</f>
        <v>0</v>
      </c>
    </row>
    <row r="8" spans="1:6" ht="15.6" x14ac:dyDescent="0.55000000000000004">
      <c r="A8" s="105"/>
      <c r="B8" s="85" t="s">
        <v>24</v>
      </c>
      <c r="C8" s="83" t="e">
        <f>SUMIFS('NDC-Level Data'!R:R,'NDC-Level Data'!D:D,'Impact By Manufacturer'!B8,'NDC-Level Data'!E:E,"Y")</f>
        <v>#N/A</v>
      </c>
      <c r="D8" s="84">
        <f>IFERROR(AVERAGEIFS('NDC-Level Data'!S:S,'NDC-Level Data'!D:D,'Impact By Manufacturer'!B8,'NDC-Level Data'!E:E,"Y"),0)</f>
        <v>0</v>
      </c>
      <c r="E8" s="83" t="e">
        <f>SUMIFS('NDC-Level Data'!P:P,'NDC-Level Data'!D:D,'Impact By Manufacturer'!B8,'NDC-Level Data'!E:E,"Y")</f>
        <v>#N/A</v>
      </c>
      <c r="F8" s="84">
        <f>IFERROR(AVERAGEIFS('NDC-Level Data'!Q:Q,'NDC-Level Data'!D:D,'Impact By Manufacturer'!B8,'NDC-Level Data'!E:E,"Y"),0)</f>
        <v>0</v>
      </c>
    </row>
    <row r="9" spans="1:6" ht="15.6" x14ac:dyDescent="0.55000000000000004">
      <c r="A9" s="105"/>
      <c r="B9" s="85" t="s">
        <v>25</v>
      </c>
      <c r="C9" s="83" t="e">
        <f>SUMIFS('NDC-Level Data'!R:R,'NDC-Level Data'!D:D,'Impact By Manufacturer'!B9,'NDC-Level Data'!E:E,"Y")</f>
        <v>#N/A</v>
      </c>
      <c r="D9" s="84">
        <f>IFERROR(AVERAGEIFS('NDC-Level Data'!S:S,'NDC-Level Data'!D:D,'Impact By Manufacturer'!B9,'NDC-Level Data'!E:E,"Y"),0)</f>
        <v>0</v>
      </c>
      <c r="E9" s="83" t="e">
        <f>SUMIFS('NDC-Level Data'!P:P,'NDC-Level Data'!D:D,'Impact By Manufacturer'!B9,'NDC-Level Data'!E:E,"Y")</f>
        <v>#N/A</v>
      </c>
      <c r="F9" s="84">
        <f>IFERROR(AVERAGEIFS('NDC-Level Data'!Q:Q,'NDC-Level Data'!D:D,'Impact By Manufacturer'!B9,'NDC-Level Data'!E:E,"Y"),0)</f>
        <v>0</v>
      </c>
    </row>
    <row r="10" spans="1:6" ht="15.6" x14ac:dyDescent="0.55000000000000004">
      <c r="A10" s="105"/>
      <c r="B10" s="85" t="s">
        <v>26</v>
      </c>
      <c r="C10" s="83" t="e">
        <f>SUMIFS('NDC-Level Data'!R:R,'NDC-Level Data'!D:D,'Impact By Manufacturer'!B10,'NDC-Level Data'!E:E,"Y")</f>
        <v>#N/A</v>
      </c>
      <c r="D10" s="84">
        <f>IFERROR(AVERAGEIFS('NDC-Level Data'!S:S,'NDC-Level Data'!D:D,'Impact By Manufacturer'!B10,'NDC-Level Data'!E:E,"Y"),0)</f>
        <v>0</v>
      </c>
      <c r="E10" s="83" t="e">
        <f>SUMIFS('NDC-Level Data'!P:P,'NDC-Level Data'!D:D,'Impact By Manufacturer'!B10,'NDC-Level Data'!E:E,"Y")</f>
        <v>#N/A</v>
      </c>
      <c r="F10" s="84">
        <f>IFERROR(AVERAGEIFS('NDC-Level Data'!Q:Q,'NDC-Level Data'!D:D,'Impact By Manufacturer'!B10,'NDC-Level Data'!E:E,"Y"),0)</f>
        <v>0</v>
      </c>
    </row>
    <row r="11" spans="1:6" ht="15.6" x14ac:dyDescent="0.55000000000000004">
      <c r="A11" s="106"/>
      <c r="B11" s="86" t="s">
        <v>27</v>
      </c>
      <c r="C11" s="87" t="e">
        <f>SUMIFS('NDC-Level Data'!R:R,'NDC-Level Data'!D:D,'Impact By Manufacturer'!B11,'NDC-Level Data'!E:E,"Y")</f>
        <v>#N/A</v>
      </c>
      <c r="D11" s="88">
        <f>IFERROR(AVERAGEIFS('NDC-Level Data'!S:S,'NDC-Level Data'!D:D,'Impact By Manufacturer'!B11,'NDC-Level Data'!E:E,"Y"),0)</f>
        <v>0</v>
      </c>
      <c r="E11" s="87" t="e">
        <f>SUMIFS('NDC-Level Data'!P:P,'NDC-Level Data'!D:D,'Impact By Manufacturer'!B11,'NDC-Level Data'!E:E,"Y")</f>
        <v>#N/A</v>
      </c>
      <c r="F11" s="88">
        <f>IFERROR(AVERAGEIFS('NDC-Level Data'!Q:Q,'NDC-Level Data'!D:D,'Impact By Manufacturer'!B11,'NDC-Level Data'!E:E,"Y"),0)</f>
        <v>0</v>
      </c>
    </row>
    <row r="14" spans="1:6" x14ac:dyDescent="0.55000000000000004">
      <c r="A14" s="104">
        <v>2027</v>
      </c>
      <c r="B14" s="113"/>
      <c r="C14" s="109" t="s">
        <v>17</v>
      </c>
      <c r="D14" s="111" t="s">
        <v>18</v>
      </c>
      <c r="E14" s="109" t="s">
        <v>2</v>
      </c>
      <c r="F14" s="107" t="s">
        <v>3</v>
      </c>
    </row>
    <row r="15" spans="1:6" x14ac:dyDescent="0.55000000000000004">
      <c r="A15" s="105"/>
      <c r="B15" s="114"/>
      <c r="C15" s="110"/>
      <c r="D15" s="112"/>
      <c r="E15" s="110"/>
      <c r="F15" s="108"/>
    </row>
    <row r="16" spans="1:6" ht="15.6" x14ac:dyDescent="0.55000000000000004">
      <c r="A16" s="105"/>
      <c r="B16" s="79" t="s">
        <v>19</v>
      </c>
      <c r="C16" s="80" t="e">
        <f>SUMIFS('NDC-Level Data'!R:R,'NDC-Level Data'!D:D,'Impact By Manufacturer'!B16,'NDC-Level Data'!F:F,"Y")</f>
        <v>#N/A</v>
      </c>
      <c r="D16" s="81">
        <f>IFERROR(AVERAGEIFS('NDC-Level Data'!S:S,'NDC-Level Data'!D:D,'Impact By Manufacturer'!B16,'NDC-Level Data'!F:F,"Y"),0)</f>
        <v>0</v>
      </c>
      <c r="E16" s="80" t="e">
        <f>SUMIFS('NDC-Level Data'!P:P,'NDC-Level Data'!D:D,'Impact By Manufacturer'!B16,'NDC-Level Data'!F:F,"Y")</f>
        <v>#N/A</v>
      </c>
      <c r="F16" s="81">
        <f>IFERROR(AVERAGEIFS('NDC-Level Data'!Q:Q,'NDC-Level Data'!D:D,'Impact By Manufacturer'!B16,'NDC-Level Data'!F:F,"Y"),0)</f>
        <v>0</v>
      </c>
    </row>
    <row r="17" spans="1:6" ht="15.6" x14ac:dyDescent="0.55000000000000004">
      <c r="A17" s="105"/>
      <c r="B17" s="82" t="s">
        <v>20</v>
      </c>
      <c r="C17" s="83" t="e">
        <f>SUMIFS('NDC-Level Data'!R:R,'NDC-Level Data'!D:D,'Impact By Manufacturer'!B17,'NDC-Level Data'!F:F,"Y")</f>
        <v>#N/A</v>
      </c>
      <c r="D17" s="84">
        <f>IFERROR(AVERAGEIFS('NDC-Level Data'!S:S,'NDC-Level Data'!D:D,'Impact By Manufacturer'!B17,'NDC-Level Data'!F:F,"Y"),0)</f>
        <v>0</v>
      </c>
      <c r="E17" s="83" t="e">
        <f>SUMIFS('NDC-Level Data'!P:P,'NDC-Level Data'!D:D,'Impact By Manufacturer'!B17,'NDC-Level Data'!F:F,"Y")</f>
        <v>#N/A</v>
      </c>
      <c r="F17" s="84">
        <f>IFERROR(AVERAGEIFS('NDC-Level Data'!Q:Q,'NDC-Level Data'!D:D,'Impact By Manufacturer'!B17,'NDC-Level Data'!F:F,"Y"),0)</f>
        <v>0</v>
      </c>
    </row>
    <row r="18" spans="1:6" ht="15.6" x14ac:dyDescent="0.55000000000000004">
      <c r="A18" s="105"/>
      <c r="B18" s="82" t="s">
        <v>28</v>
      </c>
      <c r="C18" s="83" t="e">
        <f>SUMIFS('NDC-Level Data'!R:R,'NDC-Level Data'!D:D,'Impact By Manufacturer'!B18,'NDC-Level Data'!F:F,"Y")</f>
        <v>#N/A</v>
      </c>
      <c r="D18" s="84">
        <f>IFERROR(AVERAGEIFS('NDC-Level Data'!S:S,'NDC-Level Data'!D:D,'Impact By Manufacturer'!B18,'NDC-Level Data'!F:F,"Y"),0)</f>
        <v>0</v>
      </c>
      <c r="E18" s="83" t="e">
        <f>SUMIFS('NDC-Level Data'!P:P,'NDC-Level Data'!D:D,'Impact By Manufacturer'!B18,'NDC-Level Data'!F:F,"Y")</f>
        <v>#N/A</v>
      </c>
      <c r="F18" s="84">
        <f>IFERROR(AVERAGEIFS('NDC-Level Data'!Q:Q,'NDC-Level Data'!D:D,'Impact By Manufacturer'!B18,'NDC-Level Data'!F:F,"Y"),0)</f>
        <v>0</v>
      </c>
    </row>
    <row r="19" spans="1:6" ht="15.6" x14ac:dyDescent="0.55000000000000004">
      <c r="A19" s="105"/>
      <c r="B19" s="82" t="s">
        <v>21</v>
      </c>
      <c r="C19" s="83" t="e">
        <f>SUMIFS('NDC-Level Data'!R:R,'NDC-Level Data'!D:D,'Impact By Manufacturer'!B19,'NDC-Level Data'!F:F,"Y")</f>
        <v>#N/A</v>
      </c>
      <c r="D19" s="84">
        <f>IFERROR(AVERAGEIFS('NDC-Level Data'!S:S,'NDC-Level Data'!D:D,'Impact By Manufacturer'!B19,'NDC-Level Data'!F:F,"Y"),0)</f>
        <v>0</v>
      </c>
      <c r="E19" s="83" t="e">
        <f>SUMIFS('NDC-Level Data'!P:P,'NDC-Level Data'!D:D,'Impact By Manufacturer'!B19,'NDC-Level Data'!F:F,"Y")</f>
        <v>#N/A</v>
      </c>
      <c r="F19" s="84">
        <f>IFERROR(AVERAGEIFS('NDC-Level Data'!Q:Q,'NDC-Level Data'!D:D,'Impact By Manufacturer'!B19,'NDC-Level Data'!F:F,"Y"),0)</f>
        <v>0</v>
      </c>
    </row>
    <row r="20" spans="1:6" ht="15.6" x14ac:dyDescent="0.55000000000000004">
      <c r="A20" s="105"/>
      <c r="B20" s="85" t="s">
        <v>22</v>
      </c>
      <c r="C20" s="83" t="e">
        <f>SUMIFS('NDC-Level Data'!R:R,'NDC-Level Data'!D:D,'Impact By Manufacturer'!B20,'NDC-Level Data'!F:F,"Y")</f>
        <v>#N/A</v>
      </c>
      <c r="D20" s="84">
        <f>IFERROR(AVERAGEIFS('NDC-Level Data'!S:S,'NDC-Level Data'!D:D,'Impact By Manufacturer'!B20,'NDC-Level Data'!F:F,"Y"),0)</f>
        <v>0</v>
      </c>
      <c r="E20" s="83" t="e">
        <f>SUMIFS('NDC-Level Data'!P:P,'NDC-Level Data'!D:D,'Impact By Manufacturer'!B20,'NDC-Level Data'!F:F,"Y")</f>
        <v>#N/A</v>
      </c>
      <c r="F20" s="84">
        <f>IFERROR(AVERAGEIFS('NDC-Level Data'!Q:Q,'NDC-Level Data'!D:D,'Impact By Manufacturer'!B20,'NDC-Level Data'!F:F,"Y"),0)</f>
        <v>0</v>
      </c>
    </row>
    <row r="21" spans="1:6" ht="15.6" x14ac:dyDescent="0.55000000000000004">
      <c r="A21" s="105"/>
      <c r="B21" s="85" t="s">
        <v>23</v>
      </c>
      <c r="C21" s="83" t="e">
        <f>SUMIFS('NDC-Level Data'!R:R,'NDC-Level Data'!D:D,'Impact By Manufacturer'!B21,'NDC-Level Data'!F:F,"Y")</f>
        <v>#N/A</v>
      </c>
      <c r="D21" s="84">
        <f>IFERROR(AVERAGEIFS('NDC-Level Data'!S:S,'NDC-Level Data'!D:D,'Impact By Manufacturer'!B21,'NDC-Level Data'!F:F,"Y"),0)</f>
        <v>0</v>
      </c>
      <c r="E21" s="83" t="e">
        <f>SUMIFS('NDC-Level Data'!P:P,'NDC-Level Data'!D:D,'Impact By Manufacturer'!B21,'NDC-Level Data'!F:F,"Y")</f>
        <v>#N/A</v>
      </c>
      <c r="F21" s="84">
        <f>IFERROR(AVERAGEIFS('NDC-Level Data'!Q:Q,'NDC-Level Data'!D:D,'Impact By Manufacturer'!B21,'NDC-Level Data'!F:F,"Y"),0)</f>
        <v>0</v>
      </c>
    </row>
    <row r="22" spans="1:6" ht="15.6" x14ac:dyDescent="0.55000000000000004">
      <c r="A22" s="105"/>
      <c r="B22" s="85" t="s">
        <v>29</v>
      </c>
      <c r="C22" s="83" t="e">
        <f>SUMIFS('NDC-Level Data'!R:R,'NDC-Level Data'!D:D,'Impact By Manufacturer'!B22,'NDC-Level Data'!F:F,"Y")</f>
        <v>#N/A</v>
      </c>
      <c r="D22" s="84">
        <f>IFERROR(AVERAGEIFS('NDC-Level Data'!S:S,'NDC-Level Data'!D:D,'Impact By Manufacturer'!B22,'NDC-Level Data'!F:F,"Y"),0)</f>
        <v>0</v>
      </c>
      <c r="E22" s="83" t="e">
        <f>SUMIFS('NDC-Level Data'!P:P,'NDC-Level Data'!D:D,'Impact By Manufacturer'!B22,'NDC-Level Data'!F:F,"Y")</f>
        <v>#N/A</v>
      </c>
      <c r="F22" s="84">
        <f>IFERROR(AVERAGEIFS('NDC-Level Data'!Q:Q,'NDC-Level Data'!D:D,'Impact By Manufacturer'!B22,'NDC-Level Data'!F:F,"Y"),0)</f>
        <v>0</v>
      </c>
    </row>
    <row r="23" spans="1:6" ht="15.6" x14ac:dyDescent="0.55000000000000004">
      <c r="A23" s="105"/>
      <c r="B23" s="85" t="s">
        <v>25</v>
      </c>
      <c r="C23" s="83" t="e">
        <f>SUMIFS('NDC-Level Data'!R:R,'NDC-Level Data'!D:D,'Impact By Manufacturer'!B23,'NDC-Level Data'!F:F,"Y")</f>
        <v>#N/A</v>
      </c>
      <c r="D23" s="84">
        <f>IFERROR(AVERAGEIFS('NDC-Level Data'!S:S,'NDC-Level Data'!D:D,'Impact By Manufacturer'!B23,'NDC-Level Data'!F:F,"Y"),0)</f>
        <v>0</v>
      </c>
      <c r="E23" s="83" t="e">
        <f>SUMIFS('NDC-Level Data'!P:P,'NDC-Level Data'!D:D,'Impact By Manufacturer'!B23,'NDC-Level Data'!F:F,"Y")</f>
        <v>#N/A</v>
      </c>
      <c r="F23" s="84">
        <f>IFERROR(AVERAGEIFS('NDC-Level Data'!Q:Q,'NDC-Level Data'!D:D,'Impact By Manufacturer'!B23,'NDC-Level Data'!F:F,"Y"),0)</f>
        <v>0</v>
      </c>
    </row>
    <row r="24" spans="1:6" ht="15.6" x14ac:dyDescent="0.55000000000000004">
      <c r="A24" s="105"/>
      <c r="B24" s="85" t="s">
        <v>27</v>
      </c>
      <c r="C24" s="83" t="e">
        <f>SUMIFS('NDC-Level Data'!R:R,'NDC-Level Data'!D:D,'Impact By Manufacturer'!B24,'NDC-Level Data'!F:F,"Y")</f>
        <v>#N/A</v>
      </c>
      <c r="D24" s="84">
        <f>IFERROR(AVERAGEIFS('NDC-Level Data'!S:S,'NDC-Level Data'!D:D,'Impact By Manufacturer'!B24,'NDC-Level Data'!F:F,"Y"),0)</f>
        <v>0</v>
      </c>
      <c r="E24" s="83" t="e">
        <f>SUMIFS('NDC-Level Data'!P:P,'NDC-Level Data'!D:D,'Impact By Manufacturer'!B24,'NDC-Level Data'!F:F,"Y")</f>
        <v>#N/A</v>
      </c>
      <c r="F24" s="84">
        <f>IFERROR(AVERAGEIFS('NDC-Level Data'!Q:Q,'NDC-Level Data'!D:D,'Impact By Manufacturer'!B24,'NDC-Level Data'!F:F,"Y"),0)</f>
        <v>0</v>
      </c>
    </row>
    <row r="25" spans="1:6" ht="15.6" x14ac:dyDescent="0.55000000000000004">
      <c r="A25" s="105"/>
      <c r="B25" s="85" t="s">
        <v>30</v>
      </c>
      <c r="C25" s="83" t="e">
        <f>SUMIFS('NDC-Level Data'!R:R,'NDC-Level Data'!D:D,'Impact By Manufacturer'!B25,'NDC-Level Data'!F:F,"Y")</f>
        <v>#N/A</v>
      </c>
      <c r="D25" s="84">
        <f>IFERROR(AVERAGEIFS('NDC-Level Data'!S:S,'NDC-Level Data'!D:D,'Impact By Manufacturer'!B25,'NDC-Level Data'!F:F,"Y"),0)</f>
        <v>0</v>
      </c>
      <c r="E25" s="83" t="e">
        <f>SUMIFS('NDC-Level Data'!P:P,'NDC-Level Data'!D:D,'Impact By Manufacturer'!B25,'NDC-Level Data'!F:F,"Y")</f>
        <v>#N/A</v>
      </c>
      <c r="F25" s="84">
        <f>IFERROR(AVERAGEIFS('NDC-Level Data'!Q:Q,'NDC-Level Data'!D:D,'Impact By Manufacturer'!B25,'NDC-Level Data'!F:F,"Y"),0)</f>
        <v>0</v>
      </c>
    </row>
    <row r="26" spans="1:6" ht="15.6" x14ac:dyDescent="0.55000000000000004">
      <c r="A26" s="106"/>
      <c r="B26" s="86" t="s">
        <v>31</v>
      </c>
      <c r="C26" s="87" t="e">
        <f>SUMIFS('NDC-Level Data'!R:R,'NDC-Level Data'!D:D,'Impact By Manufacturer'!B26,'NDC-Level Data'!F:F,"Y")</f>
        <v>#N/A</v>
      </c>
      <c r="D26" s="88">
        <f>IFERROR(AVERAGEIFS('NDC-Level Data'!S:S,'NDC-Level Data'!D:D,'Impact By Manufacturer'!B26,'NDC-Level Data'!F:F,"Y"),0)</f>
        <v>0</v>
      </c>
      <c r="E26" s="87" t="e">
        <f>SUMIFS('NDC-Level Data'!P:P,'NDC-Level Data'!D:D,'Impact By Manufacturer'!B26,'NDC-Level Data'!F:F,"Y")</f>
        <v>#N/A</v>
      </c>
      <c r="F26" s="88">
        <f>IFERROR(AVERAGEIFS('NDC-Level Data'!Q:Q,'NDC-Level Data'!D:D,'Impact By Manufacturer'!B26,'NDC-Level Data'!F:F,"Y"),0)</f>
        <v>0</v>
      </c>
    </row>
    <row r="29" spans="1:6" x14ac:dyDescent="0.55000000000000004">
      <c r="A29" s="104">
        <v>2028</v>
      </c>
      <c r="B29" s="113"/>
      <c r="C29" s="109" t="s">
        <v>17</v>
      </c>
      <c r="D29" s="111" t="s">
        <v>18</v>
      </c>
      <c r="E29" s="109" t="s">
        <v>2</v>
      </c>
      <c r="F29" s="107" t="s">
        <v>3</v>
      </c>
    </row>
    <row r="30" spans="1:6" x14ac:dyDescent="0.55000000000000004">
      <c r="A30" s="105"/>
      <c r="B30" s="114"/>
      <c r="C30" s="110"/>
      <c r="D30" s="112"/>
      <c r="E30" s="110"/>
      <c r="F30" s="108"/>
    </row>
    <row r="31" spans="1:6" ht="15.6" x14ac:dyDescent="0.55000000000000004">
      <c r="A31" s="105"/>
      <c r="B31" s="89" t="s">
        <v>19</v>
      </c>
      <c r="C31" s="80" t="e">
        <f>SUMIFS('NDC-Level Data'!R:R,'NDC-Level Data'!D:D,'Impact By Manufacturer'!B31,'NDC-Level Data'!G:G,"Y")</f>
        <v>#N/A</v>
      </c>
      <c r="D31" s="81">
        <f>IFERROR(AVERAGEIFS('NDC-Level Data'!S:S,'NDC-Level Data'!D:D,'Impact By Manufacturer'!B31,'NDC-Level Data'!G:G,"Y"),0)</f>
        <v>0</v>
      </c>
      <c r="E31" s="80" t="e">
        <f>SUMIFS('NDC-Level Data'!P:P,'NDC-Level Data'!D:D,'Impact By Manufacturer'!B31,'NDC-Level Data'!G:G,"Y")</f>
        <v>#N/A</v>
      </c>
      <c r="F31" s="81">
        <f>IFERROR(AVERAGEIFS('NDC-Level Data'!Q:Q,'NDC-Level Data'!D:D,'Impact By Manufacturer'!B31,'NDC-Level Data'!G:G,"Y"),0)</f>
        <v>0</v>
      </c>
    </row>
    <row r="32" spans="1:6" ht="15.6" x14ac:dyDescent="0.55000000000000004">
      <c r="A32" s="105"/>
      <c r="B32" s="90" t="s">
        <v>20</v>
      </c>
      <c r="C32" s="83" t="e">
        <f>SUMIFS('NDC-Level Data'!R:R,'NDC-Level Data'!D:D,'Impact By Manufacturer'!B32,'NDC-Level Data'!G:G,"Y")</f>
        <v>#N/A</v>
      </c>
      <c r="D32" s="84">
        <f>IFERROR(AVERAGEIFS('NDC-Level Data'!S:S,'NDC-Level Data'!D:D,'Impact By Manufacturer'!B32,'NDC-Level Data'!G:G,"Y"),0)</f>
        <v>0</v>
      </c>
      <c r="E32" s="83" t="e">
        <f>SUMIFS('NDC-Level Data'!P:P,'NDC-Level Data'!D:D,'Impact By Manufacturer'!B32,'NDC-Level Data'!G:G,"Y")</f>
        <v>#N/A</v>
      </c>
      <c r="F32" s="84">
        <f>IFERROR(AVERAGEIFS('NDC-Level Data'!Q:Q,'NDC-Level Data'!D:D,'Impact By Manufacturer'!B32,'NDC-Level Data'!G:G,"Y"),0)</f>
        <v>0</v>
      </c>
    </row>
    <row r="33" spans="1:6" ht="15.6" x14ac:dyDescent="0.55000000000000004">
      <c r="A33" s="105"/>
      <c r="B33" s="90" t="s">
        <v>28</v>
      </c>
      <c r="C33" s="83" t="e">
        <f>SUMIFS('NDC-Level Data'!R:R,'NDC-Level Data'!D:D,'Impact By Manufacturer'!B33,'NDC-Level Data'!G:G,"Y")</f>
        <v>#N/A</v>
      </c>
      <c r="D33" s="84">
        <f>IFERROR(AVERAGEIFS('NDC-Level Data'!S:S,'NDC-Level Data'!D:D,'Impact By Manufacturer'!B33,'NDC-Level Data'!G:G,"Y"),0)</f>
        <v>0</v>
      </c>
      <c r="E33" s="83" t="e">
        <f>SUMIFS('NDC-Level Data'!P:P,'NDC-Level Data'!D:D,'Impact By Manufacturer'!B33,'NDC-Level Data'!G:G,"Y")</f>
        <v>#N/A</v>
      </c>
      <c r="F33" s="84">
        <f>IFERROR(AVERAGEIFS('NDC-Level Data'!Q:Q,'NDC-Level Data'!D:D,'Impact By Manufacturer'!B33,'NDC-Level Data'!G:G,"Y"),0)</f>
        <v>0</v>
      </c>
    </row>
    <row r="34" spans="1:6" ht="15.6" x14ac:dyDescent="0.55000000000000004">
      <c r="A34" s="105"/>
      <c r="B34" s="90" t="s">
        <v>21</v>
      </c>
      <c r="C34" s="83" t="e">
        <f>SUMIFS('NDC-Level Data'!R:R,'NDC-Level Data'!D:D,'Impact By Manufacturer'!B34,'NDC-Level Data'!G:G,"Y")</f>
        <v>#N/A</v>
      </c>
      <c r="D34" s="84">
        <f>IFERROR(AVERAGEIFS('NDC-Level Data'!S:S,'NDC-Level Data'!D:D,'Impact By Manufacturer'!B34,'NDC-Level Data'!G:G,"Y"),0)</f>
        <v>0</v>
      </c>
      <c r="E34" s="83" t="e">
        <f>SUMIFS('NDC-Level Data'!P:P,'NDC-Level Data'!D:D,'Impact By Manufacturer'!B34,'NDC-Level Data'!G:G,"Y")</f>
        <v>#N/A</v>
      </c>
      <c r="F34" s="84">
        <f>IFERROR(AVERAGEIFS('NDC-Level Data'!Q:Q,'NDC-Level Data'!D:D,'Impact By Manufacturer'!B34,'NDC-Level Data'!G:G,"Y"),0)</f>
        <v>0</v>
      </c>
    </row>
    <row r="35" spans="1:6" ht="15.6" x14ac:dyDescent="0.55000000000000004">
      <c r="A35" s="105"/>
      <c r="B35" s="91" t="s">
        <v>22</v>
      </c>
      <c r="C35" s="83" t="e">
        <f>SUMIFS('NDC-Level Data'!R:R,'NDC-Level Data'!D:D,'Impact By Manufacturer'!B35,'NDC-Level Data'!G:G,"Y")</f>
        <v>#N/A</v>
      </c>
      <c r="D35" s="84">
        <f>IFERROR(AVERAGEIFS('NDC-Level Data'!S:S,'NDC-Level Data'!D:D,'Impact By Manufacturer'!B35,'NDC-Level Data'!G:G,"Y"),0)</f>
        <v>0</v>
      </c>
      <c r="E35" s="83" t="e">
        <f>SUMIFS('NDC-Level Data'!P:P,'NDC-Level Data'!D:D,'Impact By Manufacturer'!B35,'NDC-Level Data'!G:G,"Y")</f>
        <v>#N/A</v>
      </c>
      <c r="F35" s="84">
        <f>IFERROR(AVERAGEIFS('NDC-Level Data'!Q:Q,'NDC-Level Data'!D:D,'Impact By Manufacturer'!B35,'NDC-Level Data'!G:G,"Y"),0)</f>
        <v>0</v>
      </c>
    </row>
    <row r="36" spans="1:6" ht="15.6" x14ac:dyDescent="0.55000000000000004">
      <c r="A36" s="105"/>
      <c r="B36" s="91" t="s">
        <v>23</v>
      </c>
      <c r="C36" s="83" t="e">
        <f>SUMIFS('NDC-Level Data'!R:R,'NDC-Level Data'!D:D,'Impact By Manufacturer'!B36,'NDC-Level Data'!G:G,"Y")</f>
        <v>#N/A</v>
      </c>
      <c r="D36" s="84">
        <f>IFERROR(AVERAGEIFS('NDC-Level Data'!S:S,'NDC-Level Data'!D:D,'Impact By Manufacturer'!B36,'NDC-Level Data'!G:G,"Y"),0)</f>
        <v>0</v>
      </c>
      <c r="E36" s="83" t="e">
        <f>SUMIFS('NDC-Level Data'!P:P,'NDC-Level Data'!D:D,'Impact By Manufacturer'!B36,'NDC-Level Data'!G:G,"Y")</f>
        <v>#N/A</v>
      </c>
      <c r="F36" s="84">
        <f>IFERROR(AVERAGEIFS('NDC-Level Data'!Q:Q,'NDC-Level Data'!D:D,'Impact By Manufacturer'!B36,'NDC-Level Data'!G:G,"Y"),0)</f>
        <v>0</v>
      </c>
    </row>
    <row r="37" spans="1:6" ht="15.6" x14ac:dyDescent="0.55000000000000004">
      <c r="A37" s="105"/>
      <c r="B37" s="91" t="s">
        <v>32</v>
      </c>
      <c r="C37" s="83" t="e">
        <f>SUMIFS('NDC-Level Data'!R:R,'NDC-Level Data'!D:D,'Impact By Manufacturer'!B37,'NDC-Level Data'!G:G,"Y")</f>
        <v>#N/A</v>
      </c>
      <c r="D37" s="84">
        <f>IFERROR(AVERAGEIFS('NDC-Level Data'!S:S,'NDC-Level Data'!D:D,'Impact By Manufacturer'!B37,'NDC-Level Data'!G:G,"Y"),0)</f>
        <v>0</v>
      </c>
      <c r="E37" s="83" t="e">
        <f>SUMIFS('NDC-Level Data'!P:P,'NDC-Level Data'!D:D,'Impact By Manufacturer'!B37,'NDC-Level Data'!G:G,"Y")</f>
        <v>#N/A</v>
      </c>
      <c r="F37" s="84">
        <f>IFERROR(AVERAGEIFS('NDC-Level Data'!Q:Q,'NDC-Level Data'!D:D,'Impact By Manufacturer'!B37,'NDC-Level Data'!G:G,"Y"),0)</f>
        <v>0</v>
      </c>
    </row>
    <row r="38" spans="1:6" ht="15.6" x14ac:dyDescent="0.55000000000000004">
      <c r="A38" s="105"/>
      <c r="B38" s="91" t="s">
        <v>33</v>
      </c>
      <c r="C38" s="83" t="e">
        <f>SUMIFS('NDC-Level Data'!R:R,'NDC-Level Data'!D:D,'Impact By Manufacturer'!B38,'NDC-Level Data'!G:G,"Y")</f>
        <v>#N/A</v>
      </c>
      <c r="D38" s="84">
        <f>IFERROR(AVERAGEIFS('NDC-Level Data'!S:S,'NDC-Level Data'!D:D,'Impact By Manufacturer'!B38,'NDC-Level Data'!G:G,"Y"),0)</f>
        <v>0</v>
      </c>
      <c r="E38" s="83" t="e">
        <f>SUMIFS('NDC-Level Data'!P:P,'NDC-Level Data'!D:D,'Impact By Manufacturer'!B38,'NDC-Level Data'!G:G,"Y")</f>
        <v>#N/A</v>
      </c>
      <c r="F38" s="84">
        <f>IFERROR(AVERAGEIFS('NDC-Level Data'!Q:Q,'NDC-Level Data'!D:D,'Impact By Manufacturer'!B38,'NDC-Level Data'!G:G,"Y"),0)</f>
        <v>0</v>
      </c>
    </row>
    <row r="39" spans="1:6" ht="15.6" x14ac:dyDescent="0.55000000000000004">
      <c r="A39" s="105"/>
      <c r="B39" s="91" t="s">
        <v>34</v>
      </c>
      <c r="C39" s="83" t="e">
        <f>SUMIFS('NDC-Level Data'!R:R,'NDC-Level Data'!D:D,'Impact By Manufacturer'!B39,'NDC-Level Data'!G:G,"Y")</f>
        <v>#N/A</v>
      </c>
      <c r="D39" s="84">
        <f>IFERROR(AVERAGEIFS('NDC-Level Data'!S:S,'NDC-Level Data'!D:D,'Impact By Manufacturer'!B39,'NDC-Level Data'!G:G,"Y"),0)</f>
        <v>0</v>
      </c>
      <c r="E39" s="83" t="e">
        <f>SUMIFS('NDC-Level Data'!P:P,'NDC-Level Data'!D:D,'Impact By Manufacturer'!B39,'NDC-Level Data'!G:G,"Y")</f>
        <v>#N/A</v>
      </c>
      <c r="F39" s="84">
        <f>IFERROR(AVERAGEIFS('NDC-Level Data'!Q:Q,'NDC-Level Data'!D:D,'Impact By Manufacturer'!B39,'NDC-Level Data'!G:G,"Y"),0)</f>
        <v>0</v>
      </c>
    </row>
    <row r="40" spans="1:6" ht="15.6" x14ac:dyDescent="0.55000000000000004">
      <c r="A40" s="105"/>
      <c r="B40" s="91" t="s">
        <v>35</v>
      </c>
      <c r="C40" s="83" t="e">
        <f>SUMIFS('NDC-Level Data'!R:R,'NDC-Level Data'!D:D,'Impact By Manufacturer'!B40,'NDC-Level Data'!G:G,"Y")</f>
        <v>#N/A</v>
      </c>
      <c r="D40" s="84">
        <f>IFERROR(AVERAGEIFS('NDC-Level Data'!S:S,'NDC-Level Data'!D:D,'Impact By Manufacturer'!B40,'NDC-Level Data'!G:G,"Y"),0)</f>
        <v>0</v>
      </c>
      <c r="E40" s="83" t="e">
        <f>SUMIFS('NDC-Level Data'!P:P,'NDC-Level Data'!D:D,'Impact By Manufacturer'!B40,'NDC-Level Data'!G:G,"Y")</f>
        <v>#N/A</v>
      </c>
      <c r="F40" s="84">
        <f>IFERROR(AVERAGEIFS('NDC-Level Data'!Q:Q,'NDC-Level Data'!D:D,'Impact By Manufacturer'!B40,'NDC-Level Data'!G:G,"Y"),0)</f>
        <v>0</v>
      </c>
    </row>
    <row r="41" spans="1:6" ht="15.6" x14ac:dyDescent="0.55000000000000004">
      <c r="A41" s="105"/>
      <c r="B41" s="91" t="s">
        <v>29</v>
      </c>
      <c r="C41" s="83" t="e">
        <f>SUMIFS('NDC-Level Data'!R:R,'NDC-Level Data'!D:D,'Impact By Manufacturer'!B41,'NDC-Level Data'!G:G,"Y")</f>
        <v>#N/A</v>
      </c>
      <c r="D41" s="84">
        <f>IFERROR(AVERAGEIFS('NDC-Level Data'!S:S,'NDC-Level Data'!D:D,'Impact By Manufacturer'!B41,'NDC-Level Data'!G:G,"Y"),0)</f>
        <v>0</v>
      </c>
      <c r="E41" s="83" t="e">
        <f>SUMIFS('NDC-Level Data'!P:P,'NDC-Level Data'!D:D,'Impact By Manufacturer'!B41,'NDC-Level Data'!G:G,"Y")</f>
        <v>#N/A</v>
      </c>
      <c r="F41" s="84">
        <f>IFERROR(AVERAGEIFS('NDC-Level Data'!Q:Q,'NDC-Level Data'!D:D,'Impact By Manufacturer'!B41,'NDC-Level Data'!G:G,"Y"),0)</f>
        <v>0</v>
      </c>
    </row>
    <row r="42" spans="1:6" ht="15.6" x14ac:dyDescent="0.55000000000000004">
      <c r="A42" s="105"/>
      <c r="B42" s="91" t="s">
        <v>24</v>
      </c>
      <c r="C42" s="83" t="e">
        <f>SUMIFS('NDC-Level Data'!R:R,'NDC-Level Data'!D:D,'Impact By Manufacturer'!B42,'NDC-Level Data'!G:G,"Y")</f>
        <v>#N/A</v>
      </c>
      <c r="D42" s="84">
        <f>IFERROR(AVERAGEIFS('NDC-Level Data'!S:S,'NDC-Level Data'!D:D,'Impact By Manufacturer'!B42,'NDC-Level Data'!G:G,"Y"),0)</f>
        <v>0</v>
      </c>
      <c r="E42" s="83" t="e">
        <f>SUMIFS('NDC-Level Data'!P:P,'NDC-Level Data'!D:D,'Impact By Manufacturer'!B42,'NDC-Level Data'!G:G,"Y")</f>
        <v>#N/A</v>
      </c>
      <c r="F42" s="84">
        <f>IFERROR(AVERAGEIFS('NDC-Level Data'!Q:Q,'NDC-Level Data'!D:D,'Impact By Manufacturer'!B42,'NDC-Level Data'!G:G,"Y"),0)</f>
        <v>0</v>
      </c>
    </row>
    <row r="43" spans="1:6" ht="15.6" x14ac:dyDescent="0.55000000000000004">
      <c r="A43" s="105"/>
      <c r="B43" s="91" t="s">
        <v>25</v>
      </c>
      <c r="C43" s="83" t="e">
        <f>SUMIFS('NDC-Level Data'!R:R,'NDC-Level Data'!D:D,'Impact By Manufacturer'!B43,'NDC-Level Data'!G:G,"Y")</f>
        <v>#N/A</v>
      </c>
      <c r="D43" s="84">
        <f>IFERROR(AVERAGEIFS('NDC-Level Data'!S:S,'NDC-Level Data'!D:D,'Impact By Manufacturer'!B43,'NDC-Level Data'!G:G,"Y"),0)</f>
        <v>0</v>
      </c>
      <c r="E43" s="83" t="e">
        <f>SUMIFS('NDC-Level Data'!P:P,'NDC-Level Data'!D:D,'Impact By Manufacturer'!B43,'NDC-Level Data'!G:G,"Y")</f>
        <v>#N/A</v>
      </c>
      <c r="F43" s="84">
        <f>IFERROR(AVERAGEIFS('NDC-Level Data'!Q:Q,'NDC-Level Data'!D:D,'Impact By Manufacturer'!B43,'NDC-Level Data'!G:G,"Y"),0)</f>
        <v>0</v>
      </c>
    </row>
    <row r="44" spans="1:6" ht="15.6" x14ac:dyDescent="0.55000000000000004">
      <c r="A44" s="105"/>
      <c r="B44" s="91" t="s">
        <v>26</v>
      </c>
      <c r="C44" s="83" t="e">
        <f>SUMIFS('NDC-Level Data'!R:R,'NDC-Level Data'!D:D,'Impact By Manufacturer'!B44,'NDC-Level Data'!G:G,"Y")</f>
        <v>#N/A</v>
      </c>
      <c r="D44" s="84">
        <f>IFERROR(AVERAGEIFS('NDC-Level Data'!S:S,'NDC-Level Data'!D:D,'Impact By Manufacturer'!B44,'NDC-Level Data'!G:G,"Y"),0)</f>
        <v>0</v>
      </c>
      <c r="E44" s="83" t="e">
        <f>SUMIFS('NDC-Level Data'!P:P,'NDC-Level Data'!D:D,'Impact By Manufacturer'!B44,'NDC-Level Data'!G:G,"Y")</f>
        <v>#N/A</v>
      </c>
      <c r="F44" s="84">
        <f>IFERROR(AVERAGEIFS('NDC-Level Data'!Q:Q,'NDC-Level Data'!D:D,'Impact By Manufacturer'!B44,'NDC-Level Data'!G:G,"Y"),0)</f>
        <v>0</v>
      </c>
    </row>
    <row r="45" spans="1:6" ht="15.6" x14ac:dyDescent="0.55000000000000004">
      <c r="A45" s="105"/>
      <c r="B45" s="91" t="s">
        <v>27</v>
      </c>
      <c r="C45" s="83" t="e">
        <f>SUMIFS('NDC-Level Data'!R:R,'NDC-Level Data'!D:D,'Impact By Manufacturer'!B45,'NDC-Level Data'!G:G,"Y")</f>
        <v>#N/A</v>
      </c>
      <c r="D45" s="84">
        <f>IFERROR(AVERAGEIFS('NDC-Level Data'!S:S,'NDC-Level Data'!D:D,'Impact By Manufacturer'!B45,'NDC-Level Data'!G:G,"Y"),0)</f>
        <v>0</v>
      </c>
      <c r="E45" s="83" t="e">
        <f>SUMIFS('NDC-Level Data'!P:P,'NDC-Level Data'!D:D,'Impact By Manufacturer'!B45,'NDC-Level Data'!G:G,"Y")</f>
        <v>#N/A</v>
      </c>
      <c r="F45" s="84">
        <f>IFERROR(AVERAGEIFS('NDC-Level Data'!Q:Q,'NDC-Level Data'!D:D,'Impact By Manufacturer'!B45,'NDC-Level Data'!G:G,"Y"),0)</f>
        <v>0</v>
      </c>
    </row>
    <row r="46" spans="1:6" ht="15.6" x14ac:dyDescent="0.55000000000000004">
      <c r="A46" s="105"/>
      <c r="B46" s="91" t="s">
        <v>36</v>
      </c>
      <c r="C46" s="83" t="e">
        <f>SUMIFS('NDC-Level Data'!R:R,'NDC-Level Data'!D:D,'Impact By Manufacturer'!B46,'NDC-Level Data'!G:G,"Y")</f>
        <v>#N/A</v>
      </c>
      <c r="D46" s="84">
        <f>IFERROR(AVERAGEIFS('NDC-Level Data'!S:S,'NDC-Level Data'!D:D,'Impact By Manufacturer'!B46,'NDC-Level Data'!G:G,"Y"),0)</f>
        <v>0</v>
      </c>
      <c r="E46" s="83" t="e">
        <f>SUMIFS('NDC-Level Data'!P:P,'NDC-Level Data'!D:D,'Impact By Manufacturer'!B46,'NDC-Level Data'!G:G,"Y")</f>
        <v>#N/A</v>
      </c>
      <c r="F46" s="84">
        <f>IFERROR(AVERAGEIFS('NDC-Level Data'!Q:Q,'NDC-Level Data'!D:D,'Impact By Manufacturer'!B46,'NDC-Level Data'!G:G,"Y"),0)</f>
        <v>0</v>
      </c>
    </row>
    <row r="47" spans="1:6" ht="15.6" x14ac:dyDescent="0.55000000000000004">
      <c r="A47" s="105"/>
      <c r="B47" s="91" t="s">
        <v>30</v>
      </c>
      <c r="C47" s="83" t="e">
        <f>SUMIFS('NDC-Level Data'!R:R,'NDC-Level Data'!D:D,'Impact By Manufacturer'!B47,'NDC-Level Data'!G:G,"Y")</f>
        <v>#N/A</v>
      </c>
      <c r="D47" s="84">
        <f>IFERROR(AVERAGEIFS('NDC-Level Data'!S:S,'NDC-Level Data'!D:D,'Impact By Manufacturer'!B47,'NDC-Level Data'!G:G,"Y"),0)</f>
        <v>0</v>
      </c>
      <c r="E47" s="83" t="e">
        <f>SUMIFS('NDC-Level Data'!P:P,'NDC-Level Data'!D:D,'Impact By Manufacturer'!B47,'NDC-Level Data'!G:G,"Y")</f>
        <v>#N/A</v>
      </c>
      <c r="F47" s="84">
        <f>IFERROR(AVERAGEIFS('NDC-Level Data'!Q:Q,'NDC-Level Data'!D:D,'Impact By Manufacturer'!B47,'NDC-Level Data'!G:G,"Y"),0)</f>
        <v>0</v>
      </c>
    </row>
    <row r="48" spans="1:6" ht="15.6" x14ac:dyDescent="0.55000000000000004">
      <c r="A48" s="105"/>
      <c r="B48" s="91" t="s">
        <v>37</v>
      </c>
      <c r="C48" s="83" t="e">
        <f>SUMIFS('NDC-Level Data'!R:R,'NDC-Level Data'!D:D,'Impact By Manufacturer'!B48,'NDC-Level Data'!G:G,"Y")</f>
        <v>#N/A</v>
      </c>
      <c r="D48" s="84">
        <f>IFERROR(AVERAGEIFS('NDC-Level Data'!S:S,'NDC-Level Data'!D:D,'Impact By Manufacturer'!B48,'NDC-Level Data'!G:G,"Y"),0)</f>
        <v>0</v>
      </c>
      <c r="E48" s="83" t="e">
        <f>SUMIFS('NDC-Level Data'!P:P,'NDC-Level Data'!D:D,'Impact By Manufacturer'!B48,'NDC-Level Data'!G:G,"Y")</f>
        <v>#N/A</v>
      </c>
      <c r="F48" s="84">
        <f>IFERROR(AVERAGEIFS('NDC-Level Data'!Q:Q,'NDC-Level Data'!D:D,'Impact By Manufacturer'!B48,'NDC-Level Data'!G:G,"Y"),0)</f>
        <v>0</v>
      </c>
    </row>
    <row r="49" spans="1:6" ht="15.6" x14ac:dyDescent="0.55000000000000004">
      <c r="A49" s="105"/>
      <c r="B49" s="91" t="s">
        <v>31</v>
      </c>
      <c r="C49" s="83" t="e">
        <f>SUMIFS('NDC-Level Data'!R:R,'NDC-Level Data'!D:D,'Impact By Manufacturer'!B49,'NDC-Level Data'!G:G,"Y")</f>
        <v>#N/A</v>
      </c>
      <c r="D49" s="84">
        <f>IFERROR(AVERAGEIFS('NDC-Level Data'!S:S,'NDC-Level Data'!D:D,'Impact By Manufacturer'!B49,'NDC-Level Data'!G:G,"Y"),0)</f>
        <v>0</v>
      </c>
      <c r="E49" s="83" t="e">
        <f>SUMIFS('NDC-Level Data'!P:P,'NDC-Level Data'!D:D,'Impact By Manufacturer'!B49,'NDC-Level Data'!G:G,"Y")</f>
        <v>#N/A</v>
      </c>
      <c r="F49" s="84">
        <f>IFERROR(AVERAGEIFS('NDC-Level Data'!Q:Q,'NDC-Level Data'!D:D,'Impact By Manufacturer'!B49,'NDC-Level Data'!G:G,"Y"),0)</f>
        <v>0</v>
      </c>
    </row>
    <row r="50" spans="1:6" ht="15.6" x14ac:dyDescent="0.55000000000000004">
      <c r="A50" s="106"/>
      <c r="B50" s="92" t="s">
        <v>38</v>
      </c>
      <c r="C50" s="87" t="e">
        <f>SUMIFS('NDC-Level Data'!R:R,'NDC-Level Data'!D:D,'Impact By Manufacturer'!B50,'NDC-Level Data'!G:G,"Y")</f>
        <v>#N/A</v>
      </c>
      <c r="D50" s="88">
        <f>IFERROR(AVERAGEIFS('NDC-Level Data'!S:S,'NDC-Level Data'!D:D,'Impact By Manufacturer'!B50,'NDC-Level Data'!G:G,"Y"),0)</f>
        <v>0</v>
      </c>
      <c r="E50" s="87" t="e">
        <f>SUMIFS('NDC-Level Data'!P:P,'NDC-Level Data'!D:D,'Impact By Manufacturer'!B50,'NDC-Level Data'!G:G,"Y")</f>
        <v>#N/A</v>
      </c>
      <c r="F50" s="88">
        <f>IFERROR(AVERAGEIFS('NDC-Level Data'!Q:Q,'NDC-Level Data'!D:D,'Impact By Manufacturer'!B50,'NDC-Level Data'!G:G,"Y"),0)</f>
        <v>0</v>
      </c>
    </row>
  </sheetData>
  <sheetProtection algorithmName="SHA-512" hashValue="2qAW7RswmXvhdNfSq4C22aylzE0TlOAiJuPmMqzhHvvPuUQ3cQOhr1aNuT/ep9+3T2GUb6iPxaa/2WTALnjugQ==" saltValue="JucouzoJ37Ie5l8MsoKL1w==" spinCount="100000" sheet="1" objects="1" scenarios="1" selectLockedCells="1"/>
  <mergeCells count="18">
    <mergeCell ref="F29:F30"/>
    <mergeCell ref="A29:A50"/>
    <mergeCell ref="B29:B30"/>
    <mergeCell ref="C29:C30"/>
    <mergeCell ref="D29:D30"/>
    <mergeCell ref="E29:E30"/>
    <mergeCell ref="A1:A11"/>
    <mergeCell ref="F1:F2"/>
    <mergeCell ref="E1:E2"/>
    <mergeCell ref="D1:D2"/>
    <mergeCell ref="C1:C2"/>
    <mergeCell ref="B1:B2"/>
    <mergeCell ref="A14:A26"/>
    <mergeCell ref="F14:F15"/>
    <mergeCell ref="E14:E15"/>
    <mergeCell ref="D14:D15"/>
    <mergeCell ref="C14:C15"/>
    <mergeCell ref="B14:B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BC97-8694-4155-B5A3-A20848031D4C}">
  <dimension ref="A1:F84"/>
  <sheetViews>
    <sheetView workbookViewId="0">
      <selection activeCell="B1" sqref="A1:XFD3"/>
    </sheetView>
  </sheetViews>
  <sheetFormatPr defaultColWidth="113.26171875" defaultRowHeight="14.4" x14ac:dyDescent="0.55000000000000004"/>
  <cols>
    <col min="1" max="1" width="12.41796875" style="78" customWidth="1"/>
    <col min="2" max="2" width="20" style="93" bestFit="1" customWidth="1"/>
    <col min="3" max="3" width="35.41796875" style="78" bestFit="1" customWidth="1"/>
    <col min="4" max="4" width="23.68359375" style="94" bestFit="1" customWidth="1"/>
    <col min="5" max="5" width="36.26171875" style="78" bestFit="1" customWidth="1"/>
    <col min="6" max="6" width="23.68359375" style="94" bestFit="1" customWidth="1"/>
    <col min="7" max="16384" width="113.26171875" style="78"/>
  </cols>
  <sheetData>
    <row r="1" spans="1:6" x14ac:dyDescent="0.55000000000000004">
      <c r="A1" s="104">
        <v>2026</v>
      </c>
      <c r="B1" s="113"/>
      <c r="C1" s="109" t="s">
        <v>17</v>
      </c>
      <c r="D1" s="111" t="s">
        <v>18</v>
      </c>
      <c r="E1" s="109" t="s">
        <v>2</v>
      </c>
      <c r="F1" s="107" t="s">
        <v>3</v>
      </c>
    </row>
    <row r="2" spans="1:6" x14ac:dyDescent="0.55000000000000004">
      <c r="A2" s="105"/>
      <c r="B2" s="114"/>
      <c r="C2" s="110"/>
      <c r="D2" s="112"/>
      <c r="E2" s="110"/>
      <c r="F2" s="108"/>
    </row>
    <row r="3" spans="1:6" ht="15.6" x14ac:dyDescent="0.55000000000000004">
      <c r="A3" s="105"/>
      <c r="B3" s="95" t="s">
        <v>39</v>
      </c>
      <c r="C3" s="80" t="e">
        <f>SUMIFS('NDC-Level Data'!R:R,'NDC-Level Data'!B:B,'Impact By Drug'!B3,'NDC-Level Data'!E:E,"Y")</f>
        <v>#N/A</v>
      </c>
      <c r="D3" s="81">
        <f>IFERROR(AVERAGEIFS('NDC-Level Data'!S:S,'NDC-Level Data'!B:B,'Impact By Drug'!B3,'NDC-Level Data'!E:E,"Y"),0)</f>
        <v>0</v>
      </c>
      <c r="E3" s="80" t="e">
        <f>SUMIFS('NDC-Level Data'!P:P,'NDC-Level Data'!B:B,'Impact By Drug'!B3,'NDC-Level Data'!E:E,"Y")</f>
        <v>#N/A</v>
      </c>
      <c r="F3" s="81">
        <f>IFERROR(AVERAGEIFS('NDC-Level Data'!Q:Q,'NDC-Level Data'!B:B,'Impact By Drug'!B3,'NDC-Level Data'!E:E,"Y"),0)</f>
        <v>0</v>
      </c>
    </row>
    <row r="4" spans="1:6" ht="15.6" x14ac:dyDescent="0.55000000000000004">
      <c r="A4" s="105"/>
      <c r="B4" s="90" t="s">
        <v>40</v>
      </c>
      <c r="C4" s="83" t="e">
        <f>SUMIFS('NDC-Level Data'!R:R,'NDC-Level Data'!B:B,'Impact By Drug'!B4,'NDC-Level Data'!E:E,"Y")</f>
        <v>#N/A</v>
      </c>
      <c r="D4" s="84">
        <f>IFERROR(AVERAGEIFS('NDC-Level Data'!S:S,'NDC-Level Data'!B:B,'Impact By Drug'!B4,'NDC-Level Data'!E:E,"Y"),0)</f>
        <v>0</v>
      </c>
      <c r="E4" s="83" t="e">
        <f>SUMIFS('NDC-Level Data'!P:P,'NDC-Level Data'!B:B,'Impact By Drug'!B4,'NDC-Level Data'!E:E,"Y")</f>
        <v>#N/A</v>
      </c>
      <c r="F4" s="84">
        <f>IFERROR(AVERAGEIFS('NDC-Level Data'!Q:Q,'NDC-Level Data'!B:B,'Impact By Drug'!B4,'NDC-Level Data'!E:E,"Y"),0)</f>
        <v>0</v>
      </c>
    </row>
    <row r="5" spans="1:6" ht="15.6" x14ac:dyDescent="0.55000000000000004">
      <c r="A5" s="105"/>
      <c r="B5" s="91" t="s">
        <v>41</v>
      </c>
      <c r="C5" s="83" t="e">
        <f>SUMIFS('NDC-Level Data'!R:R,'NDC-Level Data'!B:B,'Impact By Drug'!B5,'NDC-Level Data'!E:E,"Y")</f>
        <v>#N/A</v>
      </c>
      <c r="D5" s="84">
        <f>IFERROR(AVERAGEIFS('NDC-Level Data'!S:S,'NDC-Level Data'!B:B,'Impact By Drug'!B5,'NDC-Level Data'!E:E,"Y"),0)</f>
        <v>0</v>
      </c>
      <c r="E5" s="83" t="e">
        <f>SUMIFS('NDC-Level Data'!P:P,'NDC-Level Data'!B:B,'Impact By Drug'!B5,'NDC-Level Data'!E:E,"Y")</f>
        <v>#N/A</v>
      </c>
      <c r="F5" s="84">
        <f>IFERROR(AVERAGEIFS('NDC-Level Data'!Q:Q,'NDC-Level Data'!B:B,'Impact By Drug'!B5,'NDC-Level Data'!E:E,"Y"),0)</f>
        <v>0</v>
      </c>
    </row>
    <row r="6" spans="1:6" ht="15.6" x14ac:dyDescent="0.55000000000000004">
      <c r="A6" s="105"/>
      <c r="B6" s="90" t="s">
        <v>42</v>
      </c>
      <c r="C6" s="83" t="e">
        <f>SUMIFS('NDC-Level Data'!R:R,'NDC-Level Data'!B:B,'Impact By Drug'!B6,'NDC-Level Data'!E:E,"Y")</f>
        <v>#N/A</v>
      </c>
      <c r="D6" s="84">
        <f>IFERROR(AVERAGEIFS('NDC-Level Data'!S:S,'NDC-Level Data'!B:B,'Impact By Drug'!B6,'NDC-Level Data'!E:E,"Y"),0)</f>
        <v>0</v>
      </c>
      <c r="E6" s="83" t="e">
        <f>SUMIFS('NDC-Level Data'!P:P,'NDC-Level Data'!B:B,'Impact By Drug'!B6,'NDC-Level Data'!E:E,"Y")</f>
        <v>#N/A</v>
      </c>
      <c r="F6" s="84">
        <f>IFERROR(AVERAGEIFS('NDC-Level Data'!Q:Q,'NDC-Level Data'!B:B,'Impact By Drug'!B6,'NDC-Level Data'!E:E,"Y"),0)</f>
        <v>0</v>
      </c>
    </row>
    <row r="7" spans="1:6" ht="15.6" x14ac:dyDescent="0.55000000000000004">
      <c r="A7" s="105"/>
      <c r="B7" s="91" t="s">
        <v>43</v>
      </c>
      <c r="C7" s="83" t="e">
        <f>SUMIFS('NDC-Level Data'!R:R,'NDC-Level Data'!B:B,'Impact By Drug'!B7,'NDC-Level Data'!E:E,"Y")</f>
        <v>#N/A</v>
      </c>
      <c r="D7" s="84">
        <f>IFERROR(AVERAGEIFS('NDC-Level Data'!S:S,'NDC-Level Data'!B:B,'Impact By Drug'!B7,'NDC-Level Data'!E:E,"Y"),0)</f>
        <v>0</v>
      </c>
      <c r="E7" s="83" t="e">
        <f>SUMIFS('NDC-Level Data'!P:P,'NDC-Level Data'!B:B,'Impact By Drug'!B7,'NDC-Level Data'!E:E,"Y")</f>
        <v>#N/A</v>
      </c>
      <c r="F7" s="84">
        <f>IFERROR(AVERAGEIFS('NDC-Level Data'!Q:Q,'NDC-Level Data'!B:B,'Impact By Drug'!B7,'NDC-Level Data'!E:E,"Y"),0)</f>
        <v>0</v>
      </c>
    </row>
    <row r="8" spans="1:6" ht="15.6" x14ac:dyDescent="0.55000000000000004">
      <c r="A8" s="105"/>
      <c r="B8" s="96" t="s">
        <v>44</v>
      </c>
      <c r="C8" s="83" t="e">
        <f>SUMIFS('NDC-Level Data'!R:R,'NDC-Level Data'!B:B,'Impact By Drug'!B8,'NDC-Level Data'!E:E,"Y")</f>
        <v>#N/A</v>
      </c>
      <c r="D8" s="84">
        <f>IFERROR(AVERAGEIFS('NDC-Level Data'!S:S,'NDC-Level Data'!B:B,'Impact By Drug'!B8,'NDC-Level Data'!E:E,"Y"),0)</f>
        <v>0</v>
      </c>
      <c r="E8" s="83" t="e">
        <f>SUMIFS('NDC-Level Data'!P:P,'NDC-Level Data'!B:B,'Impact By Drug'!B8,'NDC-Level Data'!E:E,"Y")</f>
        <v>#N/A</v>
      </c>
      <c r="F8" s="84">
        <f>IFERROR(AVERAGEIFS('NDC-Level Data'!Q:Q,'NDC-Level Data'!B:B,'Impact By Drug'!B8,'NDC-Level Data'!E:E,"Y"),0)</f>
        <v>0</v>
      </c>
    </row>
    <row r="9" spans="1:6" ht="15.6" x14ac:dyDescent="0.55000000000000004">
      <c r="A9" s="105"/>
      <c r="B9" s="91" t="s">
        <v>45</v>
      </c>
      <c r="C9" s="83" t="e">
        <f>SUMIFS('NDC-Level Data'!R:R,'NDC-Level Data'!B:B,'Impact By Drug'!B9,'NDC-Level Data'!E:E,"Y")</f>
        <v>#N/A</v>
      </c>
      <c r="D9" s="84">
        <f>IFERROR(AVERAGEIFS('NDC-Level Data'!S:S,'NDC-Level Data'!B:B,'Impact By Drug'!B9,'NDC-Level Data'!E:E,"Y"),0)</f>
        <v>0</v>
      </c>
      <c r="E9" s="83" t="e">
        <f>SUMIFS('NDC-Level Data'!P:P,'NDC-Level Data'!B:B,'Impact By Drug'!B9,'NDC-Level Data'!E:E,"Y")</f>
        <v>#N/A</v>
      </c>
      <c r="F9" s="84">
        <f>IFERROR(AVERAGEIFS('NDC-Level Data'!Q:Q,'NDC-Level Data'!B:B,'Impact By Drug'!B9,'NDC-Level Data'!E:E,"Y"),0)</f>
        <v>0</v>
      </c>
    </row>
    <row r="10" spans="1:6" ht="15.6" x14ac:dyDescent="0.55000000000000004">
      <c r="A10" s="105"/>
      <c r="B10" s="91" t="s">
        <v>46</v>
      </c>
      <c r="C10" s="83" t="e">
        <f>SUMIFS('NDC-Level Data'!R:R,'NDC-Level Data'!B:B,'Impact By Drug'!B10,'NDC-Level Data'!E:E,"Y")</f>
        <v>#N/A</v>
      </c>
      <c r="D10" s="84">
        <f>IFERROR(AVERAGEIFS('NDC-Level Data'!S:S,'NDC-Level Data'!B:B,'Impact By Drug'!B10,'NDC-Level Data'!E:E,"Y"),0)</f>
        <v>0</v>
      </c>
      <c r="E10" s="83" t="e">
        <f>SUMIFS('NDC-Level Data'!P:P,'NDC-Level Data'!B:B,'Impact By Drug'!B10,'NDC-Level Data'!E:E,"Y")</f>
        <v>#N/A</v>
      </c>
      <c r="F10" s="84">
        <f>IFERROR(AVERAGEIFS('NDC-Level Data'!Q:Q,'NDC-Level Data'!B:B,'Impact By Drug'!B10,'NDC-Level Data'!E:E,"Y"),0)</f>
        <v>0</v>
      </c>
    </row>
    <row r="11" spans="1:6" ht="15.6" x14ac:dyDescent="0.55000000000000004">
      <c r="A11" s="105"/>
      <c r="B11" s="91" t="s">
        <v>47</v>
      </c>
      <c r="C11" s="83" t="e">
        <f>SUMIFS('NDC-Level Data'!R:R,'NDC-Level Data'!B:B,'Impact By Drug'!B11,'NDC-Level Data'!E:E,"Y")</f>
        <v>#N/A</v>
      </c>
      <c r="D11" s="84">
        <f>IFERROR(AVERAGEIFS('NDC-Level Data'!S:S,'NDC-Level Data'!B:B,'Impact By Drug'!B11,'NDC-Level Data'!E:E,"Y"),0)</f>
        <v>0</v>
      </c>
      <c r="E11" s="83" t="e">
        <f>SUMIFS('NDC-Level Data'!P:P,'NDC-Level Data'!B:B,'Impact By Drug'!B11,'NDC-Level Data'!E:E,"Y")</f>
        <v>#N/A</v>
      </c>
      <c r="F11" s="84">
        <f>IFERROR(AVERAGEIFS('NDC-Level Data'!Q:Q,'NDC-Level Data'!B:B,'Impact By Drug'!B11,'NDC-Level Data'!E:E,"Y"),0)</f>
        <v>0</v>
      </c>
    </row>
    <row r="12" spans="1:6" ht="15.6" x14ac:dyDescent="0.55000000000000004">
      <c r="A12" s="105"/>
      <c r="B12" s="91" t="s">
        <v>48</v>
      </c>
      <c r="C12" s="83" t="e">
        <f>SUMIFS('NDC-Level Data'!R:R,'NDC-Level Data'!B:B,'Impact By Drug'!B12,'NDC-Level Data'!E:E,"Y")</f>
        <v>#N/A</v>
      </c>
      <c r="D12" s="84">
        <f>IFERROR(AVERAGEIFS('NDC-Level Data'!S:S,'NDC-Level Data'!B:B,'Impact By Drug'!B12,'NDC-Level Data'!E:E,"Y"),0)</f>
        <v>0</v>
      </c>
      <c r="E12" s="83" t="e">
        <f>SUMIFS('NDC-Level Data'!P:P,'NDC-Level Data'!B:B,'Impact By Drug'!B12,'NDC-Level Data'!E:E,"Y")</f>
        <v>#N/A</v>
      </c>
      <c r="F12" s="84">
        <f>IFERROR(AVERAGEIFS('NDC-Level Data'!Q:Q,'NDC-Level Data'!B:B,'Impact By Drug'!B12,'NDC-Level Data'!E:E,"Y"),0)</f>
        <v>0</v>
      </c>
    </row>
    <row r="13" spans="1:6" ht="15.6" x14ac:dyDescent="0.55000000000000004">
      <c r="A13" s="106"/>
      <c r="B13" s="92" t="s">
        <v>49</v>
      </c>
      <c r="C13" s="87" t="e">
        <f>SUMIFS('NDC-Level Data'!R:R,'NDC-Level Data'!B:B,'Impact By Drug'!B13,'NDC-Level Data'!E:E,"Y")</f>
        <v>#N/A</v>
      </c>
      <c r="D13" s="88">
        <f>IFERROR(AVERAGEIFS('NDC-Level Data'!S:S,'NDC-Level Data'!B:B,'Impact By Drug'!B13,'NDC-Level Data'!E:E,"Y"),0)</f>
        <v>0</v>
      </c>
      <c r="E13" s="87" t="e">
        <f>SUMIFS('NDC-Level Data'!P:P,'NDC-Level Data'!B:B,'Impact By Drug'!B13,'NDC-Level Data'!E:E,"Y")</f>
        <v>#N/A</v>
      </c>
      <c r="F13" s="88">
        <f>IFERROR(AVERAGEIFS('NDC-Level Data'!Q:Q,'NDC-Level Data'!B:B,'Impact By Drug'!B13,'NDC-Level Data'!E:E,"Y"),0)</f>
        <v>0</v>
      </c>
    </row>
    <row r="16" spans="1:6" x14ac:dyDescent="0.55000000000000004">
      <c r="A16" s="104">
        <v>2027</v>
      </c>
      <c r="B16" s="113"/>
      <c r="C16" s="109" t="s">
        <v>17</v>
      </c>
      <c r="D16" s="111" t="s">
        <v>18</v>
      </c>
      <c r="E16" s="109" t="s">
        <v>2</v>
      </c>
      <c r="F16" s="107" t="s">
        <v>3</v>
      </c>
    </row>
    <row r="17" spans="1:6" x14ac:dyDescent="0.55000000000000004">
      <c r="A17" s="105"/>
      <c r="B17" s="114"/>
      <c r="C17" s="110"/>
      <c r="D17" s="112"/>
      <c r="E17" s="110"/>
      <c r="F17" s="108"/>
    </row>
    <row r="18" spans="1:6" ht="15.6" x14ac:dyDescent="0.55000000000000004">
      <c r="A18" s="105"/>
      <c r="B18" s="95" t="s">
        <v>50</v>
      </c>
      <c r="C18" s="80" t="e">
        <f>SUMIFS('NDC-Level Data'!R:R,'NDC-Level Data'!B:B,'Impact By Drug'!B18,'NDC-Level Data'!F:F,"Y")</f>
        <v>#N/A</v>
      </c>
      <c r="D18" s="81">
        <f>IFERROR(AVERAGEIFS('NDC-Level Data'!S:S,'NDC-Level Data'!B:B,'Impact By Drug'!B18,'NDC-Level Data'!F:F,"Y"),0)</f>
        <v>0</v>
      </c>
      <c r="E18" s="80" t="e">
        <f>SUMIFS('NDC-Level Data'!P:P,'NDC-Level Data'!B:B,'Impact By Drug'!B18,'NDC-Level Data'!F:F,"Y")</f>
        <v>#N/A</v>
      </c>
      <c r="F18" s="81">
        <f>IFERROR(AVERAGEIFS('NDC-Level Data'!Q:Q,'NDC-Level Data'!B:B,'Impact By Drug'!B18,'NDC-Level Data'!F:F,"Y"),0)</f>
        <v>0</v>
      </c>
    </row>
    <row r="19" spans="1:6" ht="15.6" x14ac:dyDescent="0.55000000000000004">
      <c r="A19" s="105"/>
      <c r="B19" s="91" t="s">
        <v>51</v>
      </c>
      <c r="C19" s="83" t="e">
        <f>SUMIFS('NDC-Level Data'!R:R,'NDC-Level Data'!B:B,'Impact By Drug'!B19,'NDC-Level Data'!F:F,"Y")</f>
        <v>#N/A</v>
      </c>
      <c r="D19" s="84">
        <f>IFERROR(AVERAGEIFS('NDC-Level Data'!S:S,'NDC-Level Data'!B:B,'Impact By Drug'!B19,'NDC-Level Data'!F:F,"Y"),0)</f>
        <v>0</v>
      </c>
      <c r="E19" s="83" t="e">
        <f>SUMIFS('NDC-Level Data'!P:P,'NDC-Level Data'!B:B,'Impact By Drug'!B19,'NDC-Level Data'!F:F,"Y")</f>
        <v>#N/A</v>
      </c>
      <c r="F19" s="84">
        <f>IFERROR(AVERAGEIFS('NDC-Level Data'!Q:Q,'NDC-Level Data'!B:B,'Impact By Drug'!B19,'NDC-Level Data'!F:F,"Y"),0)</f>
        <v>0</v>
      </c>
    </row>
    <row r="20" spans="1:6" ht="15.6" x14ac:dyDescent="0.55000000000000004">
      <c r="A20" s="105"/>
      <c r="B20" s="91" t="s">
        <v>52</v>
      </c>
      <c r="C20" s="83" t="e">
        <f>SUMIFS('NDC-Level Data'!R:R,'NDC-Level Data'!B:B,'Impact By Drug'!B20,'NDC-Level Data'!F:F,"Y")</f>
        <v>#N/A</v>
      </c>
      <c r="D20" s="84">
        <f>IFERROR(AVERAGEIFS('NDC-Level Data'!S:S,'NDC-Level Data'!B:B,'Impact By Drug'!B20,'NDC-Level Data'!F:F,"Y"),0)</f>
        <v>0</v>
      </c>
      <c r="E20" s="83" t="e">
        <f>SUMIFS('NDC-Level Data'!P:P,'NDC-Level Data'!B:B,'Impact By Drug'!B20,'NDC-Level Data'!F:F,"Y")</f>
        <v>#N/A</v>
      </c>
      <c r="F20" s="84">
        <f>IFERROR(AVERAGEIFS('NDC-Level Data'!Q:Q,'NDC-Level Data'!B:B,'Impact By Drug'!B20,'NDC-Level Data'!F:F,"Y"),0)</f>
        <v>0</v>
      </c>
    </row>
    <row r="21" spans="1:6" ht="15.6" x14ac:dyDescent="0.55000000000000004">
      <c r="A21" s="105"/>
      <c r="B21" s="91" t="s">
        <v>39</v>
      </c>
      <c r="C21" s="83" t="e">
        <f>SUMIFS('NDC-Level Data'!R:R,'NDC-Level Data'!B:B,'Impact By Drug'!B21,'NDC-Level Data'!F:F,"Y")</f>
        <v>#N/A</v>
      </c>
      <c r="D21" s="84">
        <f>IFERROR(AVERAGEIFS('NDC-Level Data'!S:S,'NDC-Level Data'!B:B,'Impact By Drug'!B21,'NDC-Level Data'!F:F,"Y"),0)</f>
        <v>0</v>
      </c>
      <c r="E21" s="83" t="e">
        <f>SUMIFS('NDC-Level Data'!P:P,'NDC-Level Data'!B:B,'Impact By Drug'!B21,'NDC-Level Data'!F:F,"Y")</f>
        <v>#N/A</v>
      </c>
      <c r="F21" s="84">
        <f>IFERROR(AVERAGEIFS('NDC-Level Data'!Q:Q,'NDC-Level Data'!B:B,'Impact By Drug'!B21,'NDC-Level Data'!F:F,"Y"),0)</f>
        <v>0</v>
      </c>
    </row>
    <row r="22" spans="1:6" ht="15.6" x14ac:dyDescent="0.55000000000000004">
      <c r="A22" s="105"/>
      <c r="B22" s="90" t="s">
        <v>40</v>
      </c>
      <c r="C22" s="83" t="e">
        <f>SUMIFS('NDC-Level Data'!R:R,'NDC-Level Data'!B:B,'Impact By Drug'!B22,'NDC-Level Data'!F:F,"Y")</f>
        <v>#N/A</v>
      </c>
      <c r="D22" s="84">
        <f>IFERROR(AVERAGEIFS('NDC-Level Data'!S:S,'NDC-Level Data'!B:B,'Impact By Drug'!B22,'NDC-Level Data'!F:F,"Y"),0)</f>
        <v>0</v>
      </c>
      <c r="E22" s="83" t="e">
        <f>SUMIFS('NDC-Level Data'!P:P,'NDC-Level Data'!B:B,'Impact By Drug'!B22,'NDC-Level Data'!F:F,"Y")</f>
        <v>#N/A</v>
      </c>
      <c r="F22" s="84">
        <f>IFERROR(AVERAGEIFS('NDC-Level Data'!Q:Q,'NDC-Level Data'!B:B,'Impact By Drug'!B22,'NDC-Level Data'!F:F,"Y"),0)</f>
        <v>0</v>
      </c>
    </row>
    <row r="23" spans="1:6" ht="15.6" x14ac:dyDescent="0.55000000000000004">
      <c r="A23" s="105"/>
      <c r="B23" s="91" t="s">
        <v>40</v>
      </c>
      <c r="C23" s="83" t="e">
        <f>SUMIFS('NDC-Level Data'!R:R,'NDC-Level Data'!B:B,'Impact By Drug'!B23,'NDC-Level Data'!F:F,"Y")</f>
        <v>#N/A</v>
      </c>
      <c r="D23" s="84">
        <f>IFERROR(AVERAGEIFS('NDC-Level Data'!S:S,'NDC-Level Data'!B:B,'Impact By Drug'!B23,'NDC-Level Data'!F:F,"Y"),0)</f>
        <v>0</v>
      </c>
      <c r="E23" s="83" t="e">
        <f>SUMIFS('NDC-Level Data'!P:P,'NDC-Level Data'!B:B,'Impact By Drug'!B23,'NDC-Level Data'!F:F,"Y")</f>
        <v>#N/A</v>
      </c>
      <c r="F23" s="84">
        <f>IFERROR(AVERAGEIFS('NDC-Level Data'!Q:Q,'NDC-Level Data'!B:B,'Impact By Drug'!B23,'NDC-Level Data'!F:F,"Y"),0)</f>
        <v>0</v>
      </c>
    </row>
    <row r="24" spans="1:6" ht="15.6" x14ac:dyDescent="0.55000000000000004">
      <c r="A24" s="105"/>
      <c r="B24" s="90" t="s">
        <v>42</v>
      </c>
      <c r="C24" s="83" t="e">
        <f>SUMIFS('NDC-Level Data'!R:R,'NDC-Level Data'!B:B,'Impact By Drug'!B24,'NDC-Level Data'!F:F,"Y")</f>
        <v>#N/A</v>
      </c>
      <c r="D24" s="84">
        <f>IFERROR(AVERAGEIFS('NDC-Level Data'!S:S,'NDC-Level Data'!B:B,'Impact By Drug'!B24,'NDC-Level Data'!F:F,"Y"),0)</f>
        <v>0</v>
      </c>
      <c r="E24" s="83" t="e">
        <f>SUMIFS('NDC-Level Data'!P:P,'NDC-Level Data'!B:B,'Impact By Drug'!B24,'NDC-Level Data'!F:F,"Y")</f>
        <v>#N/A</v>
      </c>
      <c r="F24" s="84">
        <f>IFERROR(AVERAGEIFS('NDC-Level Data'!Q:Q,'NDC-Level Data'!B:B,'Impact By Drug'!B24,'NDC-Level Data'!F:F,"Y"),0)</f>
        <v>0</v>
      </c>
    </row>
    <row r="25" spans="1:6" ht="15.6" x14ac:dyDescent="0.55000000000000004">
      <c r="A25" s="105"/>
      <c r="B25" s="91" t="s">
        <v>43</v>
      </c>
      <c r="C25" s="83" t="e">
        <f>SUMIFS('NDC-Level Data'!R:R,'NDC-Level Data'!B:B,'Impact By Drug'!B25,'NDC-Level Data'!F:F,"Y")</f>
        <v>#N/A</v>
      </c>
      <c r="D25" s="84">
        <f>IFERROR(AVERAGEIFS('NDC-Level Data'!S:S,'NDC-Level Data'!B:B,'Impact By Drug'!B25,'NDC-Level Data'!F:F,"Y"),0)</f>
        <v>0</v>
      </c>
      <c r="E25" s="83" t="e">
        <f>SUMIFS('NDC-Level Data'!P:P,'NDC-Level Data'!B:B,'Impact By Drug'!B25,'NDC-Level Data'!F:F,"Y")</f>
        <v>#N/A</v>
      </c>
      <c r="F25" s="84">
        <f>IFERROR(AVERAGEIFS('NDC-Level Data'!Q:Q,'NDC-Level Data'!B:B,'Impact By Drug'!B25,'NDC-Level Data'!F:F,"Y"),0)</f>
        <v>0</v>
      </c>
    </row>
    <row r="26" spans="1:6" ht="15.6" x14ac:dyDescent="0.55000000000000004">
      <c r="A26" s="105"/>
      <c r="B26" s="91" t="s">
        <v>53</v>
      </c>
      <c r="C26" s="83" t="e">
        <f>SUMIFS('NDC-Level Data'!R:R,'NDC-Level Data'!B:B,'Impact By Drug'!B26,'NDC-Level Data'!F:F,"Y")</f>
        <v>#N/A</v>
      </c>
      <c r="D26" s="84">
        <f>IFERROR(AVERAGEIFS('NDC-Level Data'!S:S,'NDC-Level Data'!B:B,'Impact By Drug'!B26,'NDC-Level Data'!F:F,"Y"),0)</f>
        <v>0</v>
      </c>
      <c r="E26" s="83" t="e">
        <f>SUMIFS('NDC-Level Data'!P:P,'NDC-Level Data'!B:B,'Impact By Drug'!B26,'NDC-Level Data'!F:F,"Y")</f>
        <v>#N/A</v>
      </c>
      <c r="F26" s="84">
        <f>IFERROR(AVERAGEIFS('NDC-Level Data'!Q:Q,'NDC-Level Data'!B:B,'Impact By Drug'!B26,'NDC-Level Data'!F:F,"Y"),0)</f>
        <v>0</v>
      </c>
    </row>
    <row r="27" spans="1:6" ht="15.6" x14ac:dyDescent="0.55000000000000004">
      <c r="A27" s="105"/>
      <c r="B27" s="96" t="s">
        <v>44</v>
      </c>
      <c r="C27" s="83" t="e">
        <f>SUMIFS('NDC-Level Data'!R:R,'NDC-Level Data'!B:B,'Impact By Drug'!B27,'NDC-Level Data'!F:F,"Y")</f>
        <v>#N/A</v>
      </c>
      <c r="D27" s="84">
        <f>IFERROR(AVERAGEIFS('NDC-Level Data'!S:S,'NDC-Level Data'!B:B,'Impact By Drug'!B27,'NDC-Level Data'!F:F,"Y"),0)</f>
        <v>0</v>
      </c>
      <c r="E27" s="83" t="e">
        <f>SUMIFS('NDC-Level Data'!P:P,'NDC-Level Data'!B:B,'Impact By Drug'!B27,'NDC-Level Data'!F:F,"Y")</f>
        <v>#N/A</v>
      </c>
      <c r="F27" s="84">
        <f>IFERROR(AVERAGEIFS('NDC-Level Data'!Q:Q,'NDC-Level Data'!B:B,'Impact By Drug'!B27,'NDC-Level Data'!F:F,"Y"),0)</f>
        <v>0</v>
      </c>
    </row>
    <row r="28" spans="1:6" ht="15.6" x14ac:dyDescent="0.55000000000000004">
      <c r="A28" s="105"/>
      <c r="B28" s="91" t="s">
        <v>54</v>
      </c>
      <c r="C28" s="83" t="e">
        <f>SUMIFS('NDC-Level Data'!R:R,'NDC-Level Data'!B:B,'Impact By Drug'!B28,'NDC-Level Data'!F:F,"Y")</f>
        <v>#N/A</v>
      </c>
      <c r="D28" s="84">
        <f>IFERROR(AVERAGEIFS('NDC-Level Data'!S:S,'NDC-Level Data'!B:B,'Impact By Drug'!B28,'NDC-Level Data'!F:F,"Y"),0)</f>
        <v>0</v>
      </c>
      <c r="E28" s="83" t="e">
        <f>SUMIFS('NDC-Level Data'!P:P,'NDC-Level Data'!B:B,'Impact By Drug'!B28,'NDC-Level Data'!F:F,"Y")</f>
        <v>#N/A</v>
      </c>
      <c r="F28" s="84">
        <f>IFERROR(AVERAGEIFS('NDC-Level Data'!Q:Q,'NDC-Level Data'!B:B,'Impact By Drug'!B28,'NDC-Level Data'!F:F,"Y"),0)</f>
        <v>0</v>
      </c>
    </row>
    <row r="29" spans="1:6" ht="15.6" x14ac:dyDescent="0.55000000000000004">
      <c r="A29" s="105"/>
      <c r="B29" s="91" t="s">
        <v>45</v>
      </c>
      <c r="C29" s="83" t="e">
        <f>SUMIFS('NDC-Level Data'!R:R,'NDC-Level Data'!B:B,'Impact By Drug'!B29,'NDC-Level Data'!F:F,"Y")</f>
        <v>#N/A</v>
      </c>
      <c r="D29" s="84">
        <f>IFERROR(AVERAGEIFS('NDC-Level Data'!S:S,'NDC-Level Data'!B:B,'Impact By Drug'!B29,'NDC-Level Data'!F:F,"Y"),0)</f>
        <v>0</v>
      </c>
      <c r="E29" s="83" t="e">
        <f>SUMIFS('NDC-Level Data'!P:P,'NDC-Level Data'!B:B,'Impact By Drug'!B29,'NDC-Level Data'!F:F,"Y")</f>
        <v>#N/A</v>
      </c>
      <c r="F29" s="84">
        <f>IFERROR(AVERAGEIFS('NDC-Level Data'!Q:Q,'NDC-Level Data'!B:B,'Impact By Drug'!B29,'NDC-Level Data'!F:F,"Y"),0)</f>
        <v>0</v>
      </c>
    </row>
    <row r="30" spans="1:6" ht="15.6" x14ac:dyDescent="0.55000000000000004">
      <c r="A30" s="105"/>
      <c r="B30" s="90" t="s">
        <v>46</v>
      </c>
      <c r="C30" s="83" t="e">
        <f>SUMIFS('NDC-Level Data'!R:R,'NDC-Level Data'!B:B,'Impact By Drug'!B30,'NDC-Level Data'!F:F,"Y")</f>
        <v>#N/A</v>
      </c>
      <c r="D30" s="84">
        <f>IFERROR(AVERAGEIFS('NDC-Level Data'!S:S,'NDC-Level Data'!B:B,'Impact By Drug'!B30,'NDC-Level Data'!F:F,"Y"),0)</f>
        <v>0</v>
      </c>
      <c r="E30" s="83" t="e">
        <f>SUMIFS('NDC-Level Data'!P:P,'NDC-Level Data'!B:B,'Impact By Drug'!B30,'NDC-Level Data'!F:F,"Y")</f>
        <v>#N/A</v>
      </c>
      <c r="F30" s="84">
        <f>IFERROR(AVERAGEIFS('NDC-Level Data'!Q:Q,'NDC-Level Data'!B:B,'Impact By Drug'!B30,'NDC-Level Data'!F:F,"Y"),0)</f>
        <v>0</v>
      </c>
    </row>
    <row r="31" spans="1:6" ht="15.6" x14ac:dyDescent="0.55000000000000004">
      <c r="A31" s="105"/>
      <c r="B31" s="91" t="s">
        <v>55</v>
      </c>
      <c r="C31" s="83" t="e">
        <f>SUMIFS('NDC-Level Data'!R:R,'NDC-Level Data'!B:B,'Impact By Drug'!B31,'NDC-Level Data'!F:F,"Y")</f>
        <v>#N/A</v>
      </c>
      <c r="D31" s="84">
        <f>IFERROR(AVERAGEIFS('NDC-Level Data'!S:S,'NDC-Level Data'!B:B,'Impact By Drug'!B31,'NDC-Level Data'!F:F,"Y"),0)</f>
        <v>0</v>
      </c>
      <c r="E31" s="83" t="e">
        <f>SUMIFS('NDC-Level Data'!P:P,'NDC-Level Data'!B:B,'Impact By Drug'!B31,'NDC-Level Data'!F:F,"Y")</f>
        <v>#N/A</v>
      </c>
      <c r="F31" s="84">
        <f>IFERROR(AVERAGEIFS('NDC-Level Data'!Q:Q,'NDC-Level Data'!B:B,'Impact By Drug'!B31,'NDC-Level Data'!F:F,"Y"),0)</f>
        <v>0</v>
      </c>
    </row>
    <row r="32" spans="1:6" ht="15.6" x14ac:dyDescent="0.55000000000000004">
      <c r="A32" s="105"/>
      <c r="B32" s="91" t="s">
        <v>47</v>
      </c>
      <c r="C32" s="83" t="e">
        <f>SUMIFS('NDC-Level Data'!R:R,'NDC-Level Data'!B:B,'Impact By Drug'!B32,'NDC-Level Data'!F:F,"Y")</f>
        <v>#N/A</v>
      </c>
      <c r="D32" s="84">
        <f>IFERROR(AVERAGEIFS('NDC-Level Data'!S:S,'NDC-Level Data'!B:B,'Impact By Drug'!B32,'NDC-Level Data'!F:F,"Y"),0)</f>
        <v>0</v>
      </c>
      <c r="E32" s="83" t="e">
        <f>SUMIFS('NDC-Level Data'!P:P,'NDC-Level Data'!B:B,'Impact By Drug'!B32,'NDC-Level Data'!F:F,"Y")</f>
        <v>#N/A</v>
      </c>
      <c r="F32" s="84">
        <f>IFERROR(AVERAGEIFS('NDC-Level Data'!Q:Q,'NDC-Level Data'!B:B,'Impact By Drug'!B32,'NDC-Level Data'!F:F,"Y"),0)</f>
        <v>0</v>
      </c>
    </row>
    <row r="33" spans="1:6" ht="15.6" x14ac:dyDescent="0.55000000000000004">
      <c r="A33" s="105"/>
      <c r="B33" s="91" t="s">
        <v>56</v>
      </c>
      <c r="C33" s="83" t="e">
        <f>SUMIFS('NDC-Level Data'!R:R,'NDC-Level Data'!B:B,'Impact By Drug'!B33,'NDC-Level Data'!F:F,"Y")</f>
        <v>#N/A</v>
      </c>
      <c r="D33" s="84">
        <f>IFERROR(AVERAGEIFS('NDC-Level Data'!S:S,'NDC-Level Data'!B:B,'Impact By Drug'!B33,'NDC-Level Data'!F:F,"Y"),0)</f>
        <v>0</v>
      </c>
      <c r="E33" s="83" t="e">
        <f>SUMIFS('NDC-Level Data'!P:P,'NDC-Level Data'!B:B,'Impact By Drug'!B33,'NDC-Level Data'!F:F,"Y")</f>
        <v>#N/A</v>
      </c>
      <c r="F33" s="84">
        <f>IFERROR(AVERAGEIFS('NDC-Level Data'!Q:Q,'NDC-Level Data'!B:B,'Impact By Drug'!B33,'NDC-Level Data'!F:F,"Y"),0)</f>
        <v>0</v>
      </c>
    </row>
    <row r="34" spans="1:6" ht="15.6" x14ac:dyDescent="0.55000000000000004">
      <c r="A34" s="105"/>
      <c r="B34" s="91" t="s">
        <v>57</v>
      </c>
      <c r="C34" s="83" t="e">
        <f>SUMIFS('NDC-Level Data'!R:R,'NDC-Level Data'!B:B,'Impact By Drug'!B34,'NDC-Level Data'!F:F,"Y")</f>
        <v>#N/A</v>
      </c>
      <c r="D34" s="84">
        <f>IFERROR(AVERAGEIFS('NDC-Level Data'!S:S,'NDC-Level Data'!B:B,'Impact By Drug'!B34,'NDC-Level Data'!F:F,"Y"),0)</f>
        <v>0</v>
      </c>
      <c r="E34" s="83" t="e">
        <f>SUMIFS('NDC-Level Data'!P:P,'NDC-Level Data'!B:B,'Impact By Drug'!B34,'NDC-Level Data'!F:F,"Y")</f>
        <v>#N/A</v>
      </c>
      <c r="F34" s="84">
        <f>IFERROR(AVERAGEIFS('NDC-Level Data'!Q:Q,'NDC-Level Data'!B:B,'Impact By Drug'!B34,'NDC-Level Data'!F:F,"Y"),0)</f>
        <v>0</v>
      </c>
    </row>
    <row r="35" spans="1:6" ht="15.6" x14ac:dyDescent="0.55000000000000004">
      <c r="A35" s="105"/>
      <c r="B35" s="91" t="s">
        <v>58</v>
      </c>
      <c r="C35" s="83" t="e">
        <f>SUMIFS('NDC-Level Data'!R:R,'NDC-Level Data'!B:B,'Impact By Drug'!B35,'NDC-Level Data'!F:F,"Y")</f>
        <v>#N/A</v>
      </c>
      <c r="D35" s="84">
        <f>IFERROR(AVERAGEIFS('NDC-Level Data'!S:S,'NDC-Level Data'!B:B,'Impact By Drug'!B35,'NDC-Level Data'!F:F,"Y"),0)</f>
        <v>0</v>
      </c>
      <c r="E35" s="83" t="e">
        <f>SUMIFS('NDC-Level Data'!P:P,'NDC-Level Data'!B:B,'Impact By Drug'!B35,'NDC-Level Data'!F:F,"Y")</f>
        <v>#N/A</v>
      </c>
      <c r="F35" s="84">
        <f>IFERROR(AVERAGEIFS('NDC-Level Data'!Q:Q,'NDC-Level Data'!B:B,'Impact By Drug'!B35,'NDC-Level Data'!F:F,"Y"),0)</f>
        <v>0</v>
      </c>
    </row>
    <row r="36" spans="1:6" ht="15.6" x14ac:dyDescent="0.55000000000000004">
      <c r="A36" s="105"/>
      <c r="B36" s="91" t="s">
        <v>59</v>
      </c>
      <c r="C36" s="83" t="e">
        <f>SUMIFS('NDC-Level Data'!R:R,'NDC-Level Data'!B:B,'Impact By Drug'!B36,'NDC-Level Data'!F:F,"Y")</f>
        <v>#N/A</v>
      </c>
      <c r="D36" s="84">
        <f>IFERROR(AVERAGEIFS('NDC-Level Data'!S:S,'NDC-Level Data'!B:B,'Impact By Drug'!B36,'NDC-Level Data'!F:F,"Y"),0)</f>
        <v>0</v>
      </c>
      <c r="E36" s="83" t="e">
        <f>SUMIFS('NDC-Level Data'!P:P,'NDC-Level Data'!B:B,'Impact By Drug'!B36,'NDC-Level Data'!F:F,"Y")</f>
        <v>#N/A</v>
      </c>
      <c r="F36" s="84">
        <f>IFERROR(AVERAGEIFS('NDC-Level Data'!Q:Q,'NDC-Level Data'!B:B,'Impact By Drug'!B36,'NDC-Level Data'!F:F,"Y"),0)</f>
        <v>0</v>
      </c>
    </row>
    <row r="37" spans="1:6" ht="15.6" x14ac:dyDescent="0.55000000000000004">
      <c r="A37" s="105"/>
      <c r="B37" s="91" t="s">
        <v>60</v>
      </c>
      <c r="C37" s="83" t="e">
        <f>SUMIFS('NDC-Level Data'!R:R,'NDC-Level Data'!B:B,'Impact By Drug'!B37,'NDC-Level Data'!F:F,"Y")</f>
        <v>#N/A</v>
      </c>
      <c r="D37" s="84">
        <f>IFERROR(AVERAGEIFS('NDC-Level Data'!S:S,'NDC-Level Data'!B:B,'Impact By Drug'!B37,'NDC-Level Data'!F:F,"Y"),0)</f>
        <v>0</v>
      </c>
      <c r="E37" s="83" t="e">
        <f>SUMIFS('NDC-Level Data'!P:P,'NDC-Level Data'!B:B,'Impact By Drug'!B37,'NDC-Level Data'!F:F,"Y")</f>
        <v>#N/A</v>
      </c>
      <c r="F37" s="84">
        <f>IFERROR(AVERAGEIFS('NDC-Level Data'!Q:Q,'NDC-Level Data'!B:B,'Impact By Drug'!B37,'NDC-Level Data'!F:F,"Y"),0)</f>
        <v>0</v>
      </c>
    </row>
    <row r="38" spans="1:6" ht="15.6" x14ac:dyDescent="0.55000000000000004">
      <c r="A38" s="105"/>
      <c r="B38" s="91" t="s">
        <v>61</v>
      </c>
      <c r="C38" s="83" t="e">
        <f>SUMIFS('NDC-Level Data'!R:R,'NDC-Level Data'!B:B,'Impact By Drug'!B38,'NDC-Level Data'!F:F,"Y")</f>
        <v>#N/A</v>
      </c>
      <c r="D38" s="84">
        <f>IFERROR(AVERAGEIFS('NDC-Level Data'!S:S,'NDC-Level Data'!B:B,'Impact By Drug'!B38,'NDC-Level Data'!F:F,"Y"),0)</f>
        <v>0</v>
      </c>
      <c r="E38" s="83" t="e">
        <f>SUMIFS('NDC-Level Data'!P:P,'NDC-Level Data'!B:B,'Impact By Drug'!B38,'NDC-Level Data'!F:F,"Y")</f>
        <v>#N/A</v>
      </c>
      <c r="F38" s="84">
        <f>IFERROR(AVERAGEIFS('NDC-Level Data'!Q:Q,'NDC-Level Data'!B:B,'Impact By Drug'!B38,'NDC-Level Data'!F:F,"Y"),0)</f>
        <v>0</v>
      </c>
    </row>
    <row r="39" spans="1:6" ht="15.6" x14ac:dyDescent="0.55000000000000004">
      <c r="A39" s="105"/>
      <c r="B39" s="91" t="s">
        <v>62</v>
      </c>
      <c r="C39" s="83" t="e">
        <f>SUMIFS('NDC-Level Data'!R:R,'NDC-Level Data'!B:B,'Impact By Drug'!B39,'NDC-Level Data'!F:F,"Y")</f>
        <v>#N/A</v>
      </c>
      <c r="D39" s="84">
        <f>IFERROR(AVERAGEIFS('NDC-Level Data'!S:S,'NDC-Level Data'!B:B,'Impact By Drug'!B39,'NDC-Level Data'!F:F,"Y"),0)</f>
        <v>0</v>
      </c>
      <c r="E39" s="83" t="e">
        <f>SUMIFS('NDC-Level Data'!P:P,'NDC-Level Data'!B:B,'Impact By Drug'!B39,'NDC-Level Data'!F:F,"Y")</f>
        <v>#N/A</v>
      </c>
      <c r="F39" s="84">
        <f>IFERROR(AVERAGEIFS('NDC-Level Data'!Q:Q,'NDC-Level Data'!B:B,'Impact By Drug'!B39,'NDC-Level Data'!F:F,"Y"),0)</f>
        <v>0</v>
      </c>
    </row>
    <row r="40" spans="1:6" ht="15.6" x14ac:dyDescent="0.55000000000000004">
      <c r="A40" s="105"/>
      <c r="B40" s="91" t="s">
        <v>63</v>
      </c>
      <c r="C40" s="83" t="e">
        <f>SUMIFS('NDC-Level Data'!R:R,'NDC-Level Data'!B:B,'Impact By Drug'!B40,'NDC-Level Data'!F:F,"Y")</f>
        <v>#N/A</v>
      </c>
      <c r="D40" s="84">
        <f>IFERROR(AVERAGEIFS('NDC-Level Data'!S:S,'NDC-Level Data'!B:B,'Impact By Drug'!B40,'NDC-Level Data'!F:F,"Y"),0)</f>
        <v>0</v>
      </c>
      <c r="E40" s="83" t="e">
        <f>SUMIFS('NDC-Level Data'!P:P,'NDC-Level Data'!B:B,'Impact By Drug'!B40,'NDC-Level Data'!F:F,"Y")</f>
        <v>#N/A</v>
      </c>
      <c r="F40" s="84">
        <f>IFERROR(AVERAGEIFS('NDC-Level Data'!Q:Q,'NDC-Level Data'!B:B,'Impact By Drug'!B40,'NDC-Level Data'!F:F,"Y"),0)</f>
        <v>0</v>
      </c>
    </row>
    <row r="41" spans="1:6" ht="15.6" x14ac:dyDescent="0.55000000000000004">
      <c r="A41" s="106"/>
      <c r="B41" s="92" t="s">
        <v>64</v>
      </c>
      <c r="C41" s="87" t="e">
        <f>SUMIFS('NDC-Level Data'!R:R,'NDC-Level Data'!B:B,'Impact By Drug'!B41,'NDC-Level Data'!F:F,"Y")</f>
        <v>#N/A</v>
      </c>
      <c r="D41" s="88">
        <f>IFERROR(AVERAGEIFS('NDC-Level Data'!S:S,'NDC-Level Data'!B:B,'Impact By Drug'!B41,'NDC-Level Data'!F:F,"Y"),0)</f>
        <v>0</v>
      </c>
      <c r="E41" s="87" t="e">
        <f>SUMIFS('NDC-Level Data'!P:P,'NDC-Level Data'!B:B,'Impact By Drug'!B41,'NDC-Level Data'!F:F,"Y")</f>
        <v>#N/A</v>
      </c>
      <c r="F41" s="88">
        <f>IFERROR(AVERAGEIFS('NDC-Level Data'!Q:Q,'NDC-Level Data'!B:B,'Impact By Drug'!B41,'NDC-Level Data'!F:F,"Y"),0)</f>
        <v>0</v>
      </c>
    </row>
    <row r="44" spans="1:6" ht="14.5" customHeight="1" x14ac:dyDescent="0.55000000000000004">
      <c r="A44" s="115">
        <v>2028</v>
      </c>
      <c r="B44" s="113"/>
      <c r="C44" s="109" t="s">
        <v>17</v>
      </c>
      <c r="D44" s="111" t="s">
        <v>18</v>
      </c>
      <c r="E44" s="109" t="s">
        <v>2</v>
      </c>
      <c r="F44" s="107" t="s">
        <v>3</v>
      </c>
    </row>
    <row r="45" spans="1:6" x14ac:dyDescent="0.55000000000000004">
      <c r="A45" s="116"/>
      <c r="B45" s="114"/>
      <c r="C45" s="110"/>
      <c r="D45" s="112"/>
      <c r="E45" s="110"/>
      <c r="F45" s="108"/>
    </row>
    <row r="46" spans="1:6" ht="15.6" x14ac:dyDescent="0.55000000000000004">
      <c r="A46" s="116"/>
      <c r="B46" s="95" t="s">
        <v>50</v>
      </c>
      <c r="C46" s="80" t="e">
        <f>SUMIFS('NDC-Level Data'!R:R,'NDC-Level Data'!B:B,'Impact By Drug'!B46,'NDC-Level Data'!G:G,"Y")</f>
        <v>#N/A</v>
      </c>
      <c r="D46" s="81">
        <f>IFERROR(AVERAGEIFS('NDC-Level Data'!S:S,'NDC-Level Data'!B:B,'Impact By Drug'!B46,'NDC-Level Data'!G:G,"Y"),0)</f>
        <v>0</v>
      </c>
      <c r="E46" s="80" t="e">
        <f>SUMIFS('NDC-Level Data'!P:P,'NDC-Level Data'!B:B,'Impact By Drug'!B46,'NDC-Level Data'!G:G,"Y")</f>
        <v>#N/A</v>
      </c>
      <c r="F46" s="81">
        <f>IFERROR(AVERAGEIFS('NDC-Level Data'!Q:Q,'NDC-Level Data'!B:B,'Impact By Drug'!B46,'NDC-Level Data'!G:G,"Y"),0)</f>
        <v>0</v>
      </c>
    </row>
    <row r="47" spans="1:6" ht="15.6" x14ac:dyDescent="0.55000000000000004">
      <c r="A47" s="116"/>
      <c r="B47" s="91" t="s">
        <v>51</v>
      </c>
      <c r="C47" s="83" t="e">
        <f>SUMIFS('NDC-Level Data'!R:R,'NDC-Level Data'!B:B,'Impact By Drug'!B47,'NDC-Level Data'!G:G,"Y")</f>
        <v>#N/A</v>
      </c>
      <c r="D47" s="84">
        <f>IFERROR(AVERAGEIFS('NDC-Level Data'!S:S,'NDC-Level Data'!B:B,'Impact By Drug'!B47,'NDC-Level Data'!G:G,"Y"),0)</f>
        <v>0</v>
      </c>
      <c r="E47" s="83" t="e">
        <f>SUMIFS('NDC-Level Data'!P:P,'NDC-Level Data'!B:B,'Impact By Drug'!B47,'NDC-Level Data'!G:G,"Y")</f>
        <v>#N/A</v>
      </c>
      <c r="F47" s="84">
        <f>IFERROR(AVERAGEIFS('NDC-Level Data'!Q:Q,'NDC-Level Data'!B:B,'Impact By Drug'!B47,'NDC-Level Data'!G:G,"Y"),0)</f>
        <v>0</v>
      </c>
    </row>
    <row r="48" spans="1:6" ht="15.6" x14ac:dyDescent="0.55000000000000004">
      <c r="A48" s="116"/>
      <c r="B48" s="91" t="s">
        <v>52</v>
      </c>
      <c r="C48" s="83" t="e">
        <f>SUMIFS('NDC-Level Data'!R:R,'NDC-Level Data'!B:B,'Impact By Drug'!B48,'NDC-Level Data'!G:G,"Y")</f>
        <v>#N/A</v>
      </c>
      <c r="D48" s="84">
        <f>IFERROR(AVERAGEIFS('NDC-Level Data'!S:S,'NDC-Level Data'!B:B,'Impact By Drug'!B48,'NDC-Level Data'!G:G,"Y"),0)</f>
        <v>0</v>
      </c>
      <c r="E48" s="83" t="e">
        <f>SUMIFS('NDC-Level Data'!P:P,'NDC-Level Data'!B:B,'Impact By Drug'!B48,'NDC-Level Data'!G:G,"Y")</f>
        <v>#N/A</v>
      </c>
      <c r="F48" s="84">
        <f>IFERROR(AVERAGEIFS('NDC-Level Data'!Q:Q,'NDC-Level Data'!B:B,'Impact By Drug'!B48,'NDC-Level Data'!G:G,"Y"),0)</f>
        <v>0</v>
      </c>
    </row>
    <row r="49" spans="1:6" ht="15.6" x14ac:dyDescent="0.55000000000000004">
      <c r="A49" s="116"/>
      <c r="B49" s="91" t="s">
        <v>39</v>
      </c>
      <c r="C49" s="83" t="e">
        <f>SUMIFS('NDC-Level Data'!R:R,'NDC-Level Data'!B:B,'Impact By Drug'!B49,'NDC-Level Data'!G:G,"Y")</f>
        <v>#N/A</v>
      </c>
      <c r="D49" s="84">
        <f>IFERROR(AVERAGEIFS('NDC-Level Data'!S:S,'NDC-Level Data'!B:B,'Impact By Drug'!B49,'NDC-Level Data'!G:G,"Y"),0)</f>
        <v>0</v>
      </c>
      <c r="E49" s="83" t="e">
        <f>SUMIFS('NDC-Level Data'!P:P,'NDC-Level Data'!B:B,'Impact By Drug'!B49,'NDC-Level Data'!G:G,"Y")</f>
        <v>#N/A</v>
      </c>
      <c r="F49" s="84">
        <f>IFERROR(AVERAGEIFS('NDC-Level Data'!Q:Q,'NDC-Level Data'!B:B,'Impact By Drug'!B49,'NDC-Level Data'!G:G,"Y"),0)</f>
        <v>0</v>
      </c>
    </row>
    <row r="50" spans="1:6" ht="15.6" x14ac:dyDescent="0.55000000000000004">
      <c r="A50" s="116"/>
      <c r="B50" s="90" t="s">
        <v>40</v>
      </c>
      <c r="C50" s="83" t="e">
        <f>SUMIFS('NDC-Level Data'!R:R,'NDC-Level Data'!B:B,'Impact By Drug'!B50,'NDC-Level Data'!G:G,"Y")</f>
        <v>#N/A</v>
      </c>
      <c r="D50" s="84">
        <f>IFERROR(AVERAGEIFS('NDC-Level Data'!S:S,'NDC-Level Data'!B:B,'Impact By Drug'!B50,'NDC-Level Data'!G:G,"Y"),0)</f>
        <v>0</v>
      </c>
      <c r="E50" s="83" t="e">
        <f>SUMIFS('NDC-Level Data'!P:P,'NDC-Level Data'!B:B,'Impact By Drug'!B50,'NDC-Level Data'!G:G,"Y")</f>
        <v>#N/A</v>
      </c>
      <c r="F50" s="84">
        <f>IFERROR(AVERAGEIFS('NDC-Level Data'!Q:Q,'NDC-Level Data'!B:B,'Impact By Drug'!B50,'NDC-Level Data'!G:G,"Y"),0)</f>
        <v>0</v>
      </c>
    </row>
    <row r="51" spans="1:6" ht="15.6" x14ac:dyDescent="0.55000000000000004">
      <c r="A51" s="116"/>
      <c r="B51" s="91" t="s">
        <v>40</v>
      </c>
      <c r="C51" s="83" t="e">
        <f>SUMIFS('NDC-Level Data'!R:R,'NDC-Level Data'!B:B,'Impact By Drug'!B51,'NDC-Level Data'!G:G,"Y")</f>
        <v>#N/A</v>
      </c>
      <c r="D51" s="84">
        <f>IFERROR(AVERAGEIFS('NDC-Level Data'!S:S,'NDC-Level Data'!B:B,'Impact By Drug'!B51,'NDC-Level Data'!G:G,"Y"),0)</f>
        <v>0</v>
      </c>
      <c r="E51" s="83" t="e">
        <f>SUMIFS('NDC-Level Data'!P:P,'NDC-Level Data'!B:B,'Impact By Drug'!B51,'NDC-Level Data'!G:G,"Y")</f>
        <v>#N/A</v>
      </c>
      <c r="F51" s="84">
        <f>IFERROR(AVERAGEIFS('NDC-Level Data'!Q:Q,'NDC-Level Data'!B:B,'Impact By Drug'!B51,'NDC-Level Data'!G:G,"Y"),0)</f>
        <v>0</v>
      </c>
    </row>
    <row r="52" spans="1:6" ht="15.6" x14ac:dyDescent="0.55000000000000004">
      <c r="A52" s="116"/>
      <c r="B52" s="90" t="s">
        <v>42</v>
      </c>
      <c r="C52" s="83" t="e">
        <f>SUMIFS('NDC-Level Data'!R:R,'NDC-Level Data'!B:B,'Impact By Drug'!B52,'NDC-Level Data'!G:G,"Y")</f>
        <v>#N/A</v>
      </c>
      <c r="D52" s="84">
        <f>IFERROR(AVERAGEIFS('NDC-Level Data'!S:S,'NDC-Level Data'!B:B,'Impact By Drug'!B52,'NDC-Level Data'!G:G,"Y"),0)</f>
        <v>0</v>
      </c>
      <c r="E52" s="83" t="e">
        <f>SUMIFS('NDC-Level Data'!P:P,'NDC-Level Data'!B:B,'Impact By Drug'!B52,'NDC-Level Data'!G:G,"Y")</f>
        <v>#N/A</v>
      </c>
      <c r="F52" s="84">
        <f>IFERROR(AVERAGEIFS('NDC-Level Data'!Q:Q,'NDC-Level Data'!B:B,'Impact By Drug'!B52,'NDC-Level Data'!G:G,"Y"),0)</f>
        <v>0</v>
      </c>
    </row>
    <row r="53" spans="1:6" ht="15.6" x14ac:dyDescent="0.55000000000000004">
      <c r="A53" s="116"/>
      <c r="B53" s="91" t="s">
        <v>43</v>
      </c>
      <c r="C53" s="83" t="e">
        <f>SUMIFS('NDC-Level Data'!R:R,'NDC-Level Data'!B:B,'Impact By Drug'!B53,'NDC-Level Data'!G:G,"Y")</f>
        <v>#N/A</v>
      </c>
      <c r="D53" s="84">
        <f>IFERROR(AVERAGEIFS('NDC-Level Data'!S:S,'NDC-Level Data'!B:B,'Impact By Drug'!B53,'NDC-Level Data'!G:G,"Y"),0)</f>
        <v>0</v>
      </c>
      <c r="E53" s="83" t="e">
        <f>SUMIFS('NDC-Level Data'!P:P,'NDC-Level Data'!B:B,'Impact By Drug'!B53,'NDC-Level Data'!G:G,"Y")</f>
        <v>#N/A</v>
      </c>
      <c r="F53" s="84">
        <f>IFERROR(AVERAGEIFS('NDC-Level Data'!Q:Q,'NDC-Level Data'!B:B,'Impact By Drug'!B53,'NDC-Level Data'!G:G,"Y"),0)</f>
        <v>0</v>
      </c>
    </row>
    <row r="54" spans="1:6" ht="15.6" x14ac:dyDescent="0.55000000000000004">
      <c r="A54" s="116"/>
      <c r="B54" s="91" t="s">
        <v>53</v>
      </c>
      <c r="C54" s="83" t="e">
        <f>SUMIFS('NDC-Level Data'!R:R,'NDC-Level Data'!B:B,'Impact By Drug'!B54,'NDC-Level Data'!G:G,"Y")</f>
        <v>#N/A</v>
      </c>
      <c r="D54" s="84">
        <f>IFERROR(AVERAGEIFS('NDC-Level Data'!S:S,'NDC-Level Data'!B:B,'Impact By Drug'!B54,'NDC-Level Data'!G:G,"Y"),0)</f>
        <v>0</v>
      </c>
      <c r="E54" s="83" t="e">
        <f>SUMIFS('NDC-Level Data'!P:P,'NDC-Level Data'!B:B,'Impact By Drug'!B54,'NDC-Level Data'!G:G,"Y")</f>
        <v>#N/A</v>
      </c>
      <c r="F54" s="84">
        <f>IFERROR(AVERAGEIFS('NDC-Level Data'!Q:Q,'NDC-Level Data'!B:B,'Impact By Drug'!B54,'NDC-Level Data'!G:G,"Y"),0)</f>
        <v>0</v>
      </c>
    </row>
    <row r="55" spans="1:6" ht="15.6" x14ac:dyDescent="0.55000000000000004">
      <c r="A55" s="116"/>
      <c r="B55" s="96" t="s">
        <v>44</v>
      </c>
      <c r="C55" s="83" t="e">
        <f>SUMIFS('NDC-Level Data'!R:R,'NDC-Level Data'!B:B,'Impact By Drug'!B55,'NDC-Level Data'!G:G,"Y")</f>
        <v>#N/A</v>
      </c>
      <c r="D55" s="84">
        <f>IFERROR(AVERAGEIFS('NDC-Level Data'!S:S,'NDC-Level Data'!B:B,'Impact By Drug'!B55,'NDC-Level Data'!G:G,"Y"),0)</f>
        <v>0</v>
      </c>
      <c r="E55" s="83" t="e">
        <f>SUMIFS('NDC-Level Data'!P:P,'NDC-Level Data'!B:B,'Impact By Drug'!B55,'NDC-Level Data'!G:G,"Y")</f>
        <v>#N/A</v>
      </c>
      <c r="F55" s="84">
        <f>IFERROR(AVERAGEIFS('NDC-Level Data'!Q:Q,'NDC-Level Data'!B:B,'Impact By Drug'!B55,'NDC-Level Data'!G:G,"Y"),0)</f>
        <v>0</v>
      </c>
    </row>
    <row r="56" spans="1:6" ht="15.6" x14ac:dyDescent="0.55000000000000004">
      <c r="A56" s="116"/>
      <c r="B56" s="91" t="s">
        <v>54</v>
      </c>
      <c r="C56" s="83" t="e">
        <f>SUMIFS('NDC-Level Data'!R:R,'NDC-Level Data'!B:B,'Impact By Drug'!B56,'NDC-Level Data'!G:G,"Y")</f>
        <v>#N/A</v>
      </c>
      <c r="D56" s="84">
        <f>IFERROR(AVERAGEIFS('NDC-Level Data'!S:S,'NDC-Level Data'!B:B,'Impact By Drug'!B56,'NDC-Level Data'!G:G,"Y"),0)</f>
        <v>0</v>
      </c>
      <c r="E56" s="83" t="e">
        <f>SUMIFS('NDC-Level Data'!P:P,'NDC-Level Data'!B:B,'Impact By Drug'!B56,'NDC-Level Data'!G:G,"Y")</f>
        <v>#N/A</v>
      </c>
      <c r="F56" s="84">
        <f>IFERROR(AVERAGEIFS('NDC-Level Data'!Q:Q,'NDC-Level Data'!B:B,'Impact By Drug'!B56,'NDC-Level Data'!G:G,"Y"),0)</f>
        <v>0</v>
      </c>
    </row>
    <row r="57" spans="1:6" ht="15.6" x14ac:dyDescent="0.55000000000000004">
      <c r="A57" s="116"/>
      <c r="B57" s="91" t="s">
        <v>45</v>
      </c>
      <c r="C57" s="83" t="e">
        <f>SUMIFS('NDC-Level Data'!R:R,'NDC-Level Data'!B:B,'Impact By Drug'!B57,'NDC-Level Data'!G:G,"Y")</f>
        <v>#N/A</v>
      </c>
      <c r="D57" s="84">
        <f>IFERROR(AVERAGEIFS('NDC-Level Data'!S:S,'NDC-Level Data'!B:B,'Impact By Drug'!B57,'NDC-Level Data'!G:G,"Y"),0)</f>
        <v>0</v>
      </c>
      <c r="E57" s="83" t="e">
        <f>SUMIFS('NDC-Level Data'!P:P,'NDC-Level Data'!B:B,'Impact By Drug'!B57,'NDC-Level Data'!G:G,"Y")</f>
        <v>#N/A</v>
      </c>
      <c r="F57" s="84">
        <f>IFERROR(AVERAGEIFS('NDC-Level Data'!Q:Q,'NDC-Level Data'!B:B,'Impact By Drug'!B57,'NDC-Level Data'!G:G,"Y"),0)</f>
        <v>0</v>
      </c>
    </row>
    <row r="58" spans="1:6" ht="15.6" x14ac:dyDescent="0.55000000000000004">
      <c r="A58" s="116"/>
      <c r="B58" s="90" t="s">
        <v>46</v>
      </c>
      <c r="C58" s="83" t="e">
        <f>SUMIFS('NDC-Level Data'!R:R,'NDC-Level Data'!B:B,'Impact By Drug'!B58,'NDC-Level Data'!G:G,"Y")</f>
        <v>#N/A</v>
      </c>
      <c r="D58" s="84">
        <f>IFERROR(AVERAGEIFS('NDC-Level Data'!S:S,'NDC-Level Data'!B:B,'Impact By Drug'!B58,'NDC-Level Data'!G:G,"Y"),0)</f>
        <v>0</v>
      </c>
      <c r="E58" s="83" t="e">
        <f>SUMIFS('NDC-Level Data'!P:P,'NDC-Level Data'!B:B,'Impact By Drug'!B58,'NDC-Level Data'!G:G,"Y")</f>
        <v>#N/A</v>
      </c>
      <c r="F58" s="84">
        <f>IFERROR(AVERAGEIFS('NDC-Level Data'!Q:Q,'NDC-Level Data'!B:B,'Impact By Drug'!B58,'NDC-Level Data'!G:G,"Y"),0)</f>
        <v>0</v>
      </c>
    </row>
    <row r="59" spans="1:6" ht="15.6" x14ac:dyDescent="0.55000000000000004">
      <c r="A59" s="116"/>
      <c r="B59" s="91" t="s">
        <v>55</v>
      </c>
      <c r="C59" s="83" t="e">
        <f>SUMIFS('NDC-Level Data'!R:R,'NDC-Level Data'!B:B,'Impact By Drug'!B59,'NDC-Level Data'!G:G,"Y")</f>
        <v>#N/A</v>
      </c>
      <c r="D59" s="84">
        <f>IFERROR(AVERAGEIFS('NDC-Level Data'!S:S,'NDC-Level Data'!B:B,'Impact By Drug'!B59,'NDC-Level Data'!G:G,"Y"),0)</f>
        <v>0</v>
      </c>
      <c r="E59" s="83" t="e">
        <f>SUMIFS('NDC-Level Data'!P:P,'NDC-Level Data'!B:B,'Impact By Drug'!B59,'NDC-Level Data'!G:G,"Y")</f>
        <v>#N/A</v>
      </c>
      <c r="F59" s="84">
        <f>IFERROR(AVERAGEIFS('NDC-Level Data'!Q:Q,'NDC-Level Data'!B:B,'Impact By Drug'!B59,'NDC-Level Data'!G:G,"Y"),0)</f>
        <v>0</v>
      </c>
    </row>
    <row r="60" spans="1:6" ht="15.6" x14ac:dyDescent="0.55000000000000004">
      <c r="A60" s="116"/>
      <c r="B60" s="91" t="s">
        <v>47</v>
      </c>
      <c r="C60" s="83" t="e">
        <f>SUMIFS('NDC-Level Data'!R:R,'NDC-Level Data'!B:B,'Impact By Drug'!B60,'NDC-Level Data'!G:G,"Y")</f>
        <v>#N/A</v>
      </c>
      <c r="D60" s="84">
        <f>IFERROR(AVERAGEIFS('NDC-Level Data'!S:S,'NDC-Level Data'!B:B,'Impact By Drug'!B60,'NDC-Level Data'!G:G,"Y"),0)</f>
        <v>0</v>
      </c>
      <c r="E60" s="83" t="e">
        <f>SUMIFS('NDC-Level Data'!P:P,'NDC-Level Data'!B:B,'Impact By Drug'!B60,'NDC-Level Data'!G:G,"Y")</f>
        <v>#N/A</v>
      </c>
      <c r="F60" s="84">
        <f>IFERROR(AVERAGEIFS('NDC-Level Data'!Q:Q,'NDC-Level Data'!B:B,'Impact By Drug'!B60,'NDC-Level Data'!G:G,"Y"),0)</f>
        <v>0</v>
      </c>
    </row>
    <row r="61" spans="1:6" ht="15.6" x14ac:dyDescent="0.55000000000000004">
      <c r="A61" s="116"/>
      <c r="B61" s="91" t="s">
        <v>56</v>
      </c>
      <c r="C61" s="83" t="e">
        <f>SUMIFS('NDC-Level Data'!R:R,'NDC-Level Data'!B:B,'Impact By Drug'!B61,'NDC-Level Data'!G:G,"Y")</f>
        <v>#N/A</v>
      </c>
      <c r="D61" s="84">
        <f>IFERROR(AVERAGEIFS('NDC-Level Data'!S:S,'NDC-Level Data'!B:B,'Impact By Drug'!B61,'NDC-Level Data'!G:G,"Y"),0)</f>
        <v>0</v>
      </c>
      <c r="E61" s="83" t="e">
        <f>SUMIFS('NDC-Level Data'!P:P,'NDC-Level Data'!B:B,'Impact By Drug'!B61,'NDC-Level Data'!G:G,"Y")</f>
        <v>#N/A</v>
      </c>
      <c r="F61" s="84">
        <f>IFERROR(AVERAGEIFS('NDC-Level Data'!Q:Q,'NDC-Level Data'!B:B,'Impact By Drug'!B61,'NDC-Level Data'!G:G,"Y"),0)</f>
        <v>0</v>
      </c>
    </row>
    <row r="62" spans="1:6" ht="15.6" x14ac:dyDescent="0.55000000000000004">
      <c r="A62" s="116"/>
      <c r="B62" s="91" t="s">
        <v>57</v>
      </c>
      <c r="C62" s="83" t="e">
        <f>SUMIFS('NDC-Level Data'!R:R,'NDC-Level Data'!B:B,'Impact By Drug'!B62,'NDC-Level Data'!G:G,"Y")</f>
        <v>#N/A</v>
      </c>
      <c r="D62" s="84">
        <f>IFERROR(AVERAGEIFS('NDC-Level Data'!S:S,'NDC-Level Data'!B:B,'Impact By Drug'!B62,'NDC-Level Data'!G:G,"Y"),0)</f>
        <v>0</v>
      </c>
      <c r="E62" s="83" t="e">
        <f>SUMIFS('NDC-Level Data'!P:P,'NDC-Level Data'!B:B,'Impact By Drug'!B62,'NDC-Level Data'!G:G,"Y")</f>
        <v>#N/A</v>
      </c>
      <c r="F62" s="84">
        <f>IFERROR(AVERAGEIFS('NDC-Level Data'!Q:Q,'NDC-Level Data'!B:B,'Impact By Drug'!B62,'NDC-Level Data'!G:G,"Y"),0)</f>
        <v>0</v>
      </c>
    </row>
    <row r="63" spans="1:6" ht="15.6" x14ac:dyDescent="0.55000000000000004">
      <c r="A63" s="116"/>
      <c r="B63" s="91" t="s">
        <v>58</v>
      </c>
      <c r="C63" s="83" t="e">
        <f>SUMIFS('NDC-Level Data'!R:R,'NDC-Level Data'!B:B,'Impact By Drug'!B63,'NDC-Level Data'!G:G,"Y")</f>
        <v>#N/A</v>
      </c>
      <c r="D63" s="84">
        <f>IFERROR(AVERAGEIFS('NDC-Level Data'!S:S,'NDC-Level Data'!B:B,'Impact By Drug'!B63,'NDC-Level Data'!G:G,"Y"),0)</f>
        <v>0</v>
      </c>
      <c r="E63" s="83" t="e">
        <f>SUMIFS('NDC-Level Data'!P:P,'NDC-Level Data'!B:B,'Impact By Drug'!B63,'NDC-Level Data'!G:G,"Y")</f>
        <v>#N/A</v>
      </c>
      <c r="F63" s="84">
        <f>IFERROR(AVERAGEIFS('NDC-Level Data'!Q:Q,'NDC-Level Data'!B:B,'Impact By Drug'!B63,'NDC-Level Data'!G:G,"Y"),0)</f>
        <v>0</v>
      </c>
    </row>
    <row r="64" spans="1:6" ht="15.6" x14ac:dyDescent="0.55000000000000004">
      <c r="A64" s="116"/>
      <c r="B64" s="91" t="s">
        <v>59</v>
      </c>
      <c r="C64" s="83" t="e">
        <f>SUMIFS('NDC-Level Data'!R:R,'NDC-Level Data'!B:B,'Impact By Drug'!B64,'NDC-Level Data'!G:G,"Y")</f>
        <v>#N/A</v>
      </c>
      <c r="D64" s="84">
        <f>IFERROR(AVERAGEIFS('NDC-Level Data'!S:S,'NDC-Level Data'!B:B,'Impact By Drug'!B64,'NDC-Level Data'!G:G,"Y"),0)</f>
        <v>0</v>
      </c>
      <c r="E64" s="83" t="e">
        <f>SUMIFS('NDC-Level Data'!P:P,'NDC-Level Data'!B:B,'Impact By Drug'!B64,'NDC-Level Data'!G:G,"Y")</f>
        <v>#N/A</v>
      </c>
      <c r="F64" s="84">
        <f>IFERROR(AVERAGEIFS('NDC-Level Data'!Q:Q,'NDC-Level Data'!B:B,'Impact By Drug'!B64,'NDC-Level Data'!G:G,"Y"),0)</f>
        <v>0</v>
      </c>
    </row>
    <row r="65" spans="1:6" ht="15.6" x14ac:dyDescent="0.55000000000000004">
      <c r="A65" s="116"/>
      <c r="B65" s="91" t="s">
        <v>60</v>
      </c>
      <c r="C65" s="83" t="e">
        <f>SUMIFS('NDC-Level Data'!R:R,'NDC-Level Data'!B:B,'Impact By Drug'!B65,'NDC-Level Data'!G:G,"Y")</f>
        <v>#N/A</v>
      </c>
      <c r="D65" s="84">
        <f>IFERROR(AVERAGEIFS('NDC-Level Data'!S:S,'NDC-Level Data'!B:B,'Impact By Drug'!B65,'NDC-Level Data'!G:G,"Y"),0)</f>
        <v>0</v>
      </c>
      <c r="E65" s="83" t="e">
        <f>SUMIFS('NDC-Level Data'!P:P,'NDC-Level Data'!B:B,'Impact By Drug'!B65,'NDC-Level Data'!G:G,"Y")</f>
        <v>#N/A</v>
      </c>
      <c r="F65" s="84">
        <f>IFERROR(AVERAGEIFS('NDC-Level Data'!Q:Q,'NDC-Level Data'!B:B,'Impact By Drug'!B65,'NDC-Level Data'!G:G,"Y"),0)</f>
        <v>0</v>
      </c>
    </row>
    <row r="66" spans="1:6" ht="15.6" x14ac:dyDescent="0.55000000000000004">
      <c r="A66" s="116"/>
      <c r="B66" s="91" t="s">
        <v>61</v>
      </c>
      <c r="C66" s="83" t="e">
        <f>SUMIFS('NDC-Level Data'!R:R,'NDC-Level Data'!B:B,'Impact By Drug'!B66,'NDC-Level Data'!G:G,"Y")</f>
        <v>#N/A</v>
      </c>
      <c r="D66" s="84">
        <f>IFERROR(AVERAGEIFS('NDC-Level Data'!S:S,'NDC-Level Data'!B:B,'Impact By Drug'!B66,'NDC-Level Data'!G:G,"Y"),0)</f>
        <v>0</v>
      </c>
      <c r="E66" s="83" t="e">
        <f>SUMIFS('NDC-Level Data'!P:P,'NDC-Level Data'!B:B,'Impact By Drug'!B66,'NDC-Level Data'!G:G,"Y")</f>
        <v>#N/A</v>
      </c>
      <c r="F66" s="84">
        <f>IFERROR(AVERAGEIFS('NDC-Level Data'!Q:Q,'NDC-Level Data'!B:B,'Impact By Drug'!B66,'NDC-Level Data'!G:G,"Y"),0)</f>
        <v>0</v>
      </c>
    </row>
    <row r="67" spans="1:6" ht="15.6" x14ac:dyDescent="0.55000000000000004">
      <c r="A67" s="116"/>
      <c r="B67" s="91" t="s">
        <v>62</v>
      </c>
      <c r="C67" s="83" t="e">
        <f>SUMIFS('NDC-Level Data'!R:R,'NDC-Level Data'!B:B,'Impact By Drug'!B67,'NDC-Level Data'!G:G,"Y")</f>
        <v>#N/A</v>
      </c>
      <c r="D67" s="84">
        <f>IFERROR(AVERAGEIFS('NDC-Level Data'!S:S,'NDC-Level Data'!B:B,'Impact By Drug'!B67,'NDC-Level Data'!G:G,"Y"),0)</f>
        <v>0</v>
      </c>
      <c r="E67" s="83" t="e">
        <f>SUMIFS('NDC-Level Data'!P:P,'NDC-Level Data'!B:B,'Impact By Drug'!B67,'NDC-Level Data'!G:G,"Y")</f>
        <v>#N/A</v>
      </c>
      <c r="F67" s="84">
        <f>IFERROR(AVERAGEIFS('NDC-Level Data'!Q:Q,'NDC-Level Data'!B:B,'Impact By Drug'!B67,'NDC-Level Data'!G:G,"Y"),0)</f>
        <v>0</v>
      </c>
    </row>
    <row r="68" spans="1:6" ht="15.6" x14ac:dyDescent="0.55000000000000004">
      <c r="A68" s="116"/>
      <c r="B68" s="91" t="s">
        <v>63</v>
      </c>
      <c r="C68" s="83" t="e">
        <f>SUMIFS('NDC-Level Data'!R:R,'NDC-Level Data'!B:B,'Impact By Drug'!B68,'NDC-Level Data'!G:G,"Y")</f>
        <v>#N/A</v>
      </c>
      <c r="D68" s="84">
        <f>IFERROR(AVERAGEIFS('NDC-Level Data'!S:S,'NDC-Level Data'!B:B,'Impact By Drug'!B68,'NDC-Level Data'!G:G,"Y"),0)</f>
        <v>0</v>
      </c>
      <c r="E68" s="83" t="e">
        <f>SUMIFS('NDC-Level Data'!P:P,'NDC-Level Data'!B:B,'Impact By Drug'!B68,'NDC-Level Data'!G:G,"Y")</f>
        <v>#N/A</v>
      </c>
      <c r="F68" s="84">
        <f>IFERROR(AVERAGEIFS('NDC-Level Data'!Q:Q,'NDC-Level Data'!B:B,'Impact By Drug'!B68,'NDC-Level Data'!G:G,"Y"),0)</f>
        <v>0</v>
      </c>
    </row>
    <row r="69" spans="1:6" ht="15.6" x14ac:dyDescent="0.55000000000000004">
      <c r="A69" s="116"/>
      <c r="B69" s="91" t="s">
        <v>64</v>
      </c>
      <c r="C69" s="83" t="e">
        <f>SUMIFS('NDC-Level Data'!R:R,'NDC-Level Data'!B:B,'Impact By Drug'!B69,'NDC-Level Data'!G:G,"Y")</f>
        <v>#N/A</v>
      </c>
      <c r="D69" s="84">
        <f>IFERROR(AVERAGEIFS('NDC-Level Data'!S:S,'NDC-Level Data'!B:B,'Impact By Drug'!B69,'NDC-Level Data'!G:G,"Y"),0)</f>
        <v>0</v>
      </c>
      <c r="E69" s="83" t="e">
        <f>SUMIFS('NDC-Level Data'!P:P,'NDC-Level Data'!B:B,'Impact By Drug'!B69,'NDC-Level Data'!G:G,"Y")</f>
        <v>#N/A</v>
      </c>
      <c r="F69" s="84">
        <f>IFERROR(AVERAGEIFS('NDC-Level Data'!Q:Q,'NDC-Level Data'!B:B,'Impact By Drug'!B69,'NDC-Level Data'!G:G,"Y"),0)</f>
        <v>0</v>
      </c>
    </row>
    <row r="70" spans="1:6" ht="15.6" x14ac:dyDescent="0.55000000000000004">
      <c r="A70" s="116"/>
      <c r="B70" s="91" t="s">
        <v>65</v>
      </c>
      <c r="C70" s="83" t="e">
        <f>SUMIFS('NDC-Level Data'!R:R,'NDC-Level Data'!B:B,'Impact By Drug'!B70,'NDC-Level Data'!G:G,"Y")</f>
        <v>#N/A</v>
      </c>
      <c r="D70" s="84">
        <f>IFERROR(AVERAGEIFS('NDC-Level Data'!S:S,'NDC-Level Data'!B:B,'Impact By Drug'!B70,'NDC-Level Data'!G:G,"Y"),0)</f>
        <v>0</v>
      </c>
      <c r="E70" s="83" t="e">
        <f>SUMIFS('NDC-Level Data'!P:P,'NDC-Level Data'!B:B,'Impact By Drug'!B70,'NDC-Level Data'!G:G,"Y")</f>
        <v>#N/A</v>
      </c>
      <c r="F70" s="84">
        <f>IFERROR(AVERAGEIFS('NDC-Level Data'!Q:Q,'NDC-Level Data'!B:B,'Impact By Drug'!B70,'NDC-Level Data'!G:G,"Y"),0)</f>
        <v>0</v>
      </c>
    </row>
    <row r="71" spans="1:6" ht="15.6" x14ac:dyDescent="0.55000000000000004">
      <c r="A71" s="116"/>
      <c r="B71" s="91" t="s">
        <v>66</v>
      </c>
      <c r="C71" s="83" t="e">
        <f>SUMIFS('NDC-Level Data'!R:R,'NDC-Level Data'!B:B,'Impact By Drug'!B71,'NDC-Level Data'!G:G,"Y")</f>
        <v>#N/A</v>
      </c>
      <c r="D71" s="84">
        <f>IFERROR(AVERAGEIFS('NDC-Level Data'!S:S,'NDC-Level Data'!B:B,'Impact By Drug'!B71,'NDC-Level Data'!G:G,"Y"),0)</f>
        <v>0</v>
      </c>
      <c r="E71" s="83" t="e">
        <f>SUMIFS('NDC-Level Data'!P:P,'NDC-Level Data'!B:B,'Impact By Drug'!B71,'NDC-Level Data'!G:G,"Y")</f>
        <v>#N/A</v>
      </c>
      <c r="F71" s="84">
        <f>IFERROR(AVERAGEIFS('NDC-Level Data'!Q:Q,'NDC-Level Data'!B:B,'Impact By Drug'!B71,'NDC-Level Data'!G:G,"Y"),0)</f>
        <v>0</v>
      </c>
    </row>
    <row r="72" spans="1:6" ht="15.6" x14ac:dyDescent="0.55000000000000004">
      <c r="A72" s="116"/>
      <c r="B72" s="91" t="s">
        <v>67</v>
      </c>
      <c r="C72" s="83" t="e">
        <f>SUMIFS('NDC-Level Data'!R:R,'NDC-Level Data'!B:B,'Impact By Drug'!B72,'NDC-Level Data'!G:G,"Y")</f>
        <v>#N/A</v>
      </c>
      <c r="D72" s="84">
        <f>IFERROR(AVERAGEIFS('NDC-Level Data'!S:S,'NDC-Level Data'!B:B,'Impact By Drug'!B72,'NDC-Level Data'!G:G,"Y"),0)</f>
        <v>0</v>
      </c>
      <c r="E72" s="83" t="e">
        <f>SUMIFS('NDC-Level Data'!P:P,'NDC-Level Data'!B:B,'Impact By Drug'!B72,'NDC-Level Data'!G:G,"Y")</f>
        <v>#N/A</v>
      </c>
      <c r="F72" s="84">
        <f>IFERROR(AVERAGEIFS('NDC-Level Data'!Q:Q,'NDC-Level Data'!B:B,'Impact By Drug'!B72,'NDC-Level Data'!G:G,"Y"),0)</f>
        <v>0</v>
      </c>
    </row>
    <row r="73" spans="1:6" ht="15.6" x14ac:dyDescent="0.55000000000000004">
      <c r="A73" s="116"/>
      <c r="B73" s="91" t="s">
        <v>68</v>
      </c>
      <c r="C73" s="83" t="e">
        <f>SUMIFS('NDC-Level Data'!R:R,'NDC-Level Data'!B:B,'Impact By Drug'!B73,'NDC-Level Data'!G:G,"Y")</f>
        <v>#N/A</v>
      </c>
      <c r="D73" s="84">
        <f>IFERROR(AVERAGEIFS('NDC-Level Data'!S:S,'NDC-Level Data'!B:B,'Impact By Drug'!B73,'NDC-Level Data'!G:G,"Y"),0)</f>
        <v>0</v>
      </c>
      <c r="E73" s="83" t="e">
        <f>SUMIFS('NDC-Level Data'!P:P,'NDC-Level Data'!B:B,'Impact By Drug'!B73,'NDC-Level Data'!G:G,"Y")</f>
        <v>#N/A</v>
      </c>
      <c r="F73" s="84">
        <f>IFERROR(AVERAGEIFS('NDC-Level Data'!Q:Q,'NDC-Level Data'!B:B,'Impact By Drug'!B73,'NDC-Level Data'!G:G,"Y"),0)</f>
        <v>0</v>
      </c>
    </row>
    <row r="74" spans="1:6" ht="15.6" x14ac:dyDescent="0.55000000000000004">
      <c r="A74" s="116"/>
      <c r="B74" s="91" t="s">
        <v>69</v>
      </c>
      <c r="C74" s="83" t="e">
        <f>SUMIFS('NDC-Level Data'!R:R,'NDC-Level Data'!B:B,'Impact By Drug'!B74,'NDC-Level Data'!G:G,"Y")</f>
        <v>#N/A</v>
      </c>
      <c r="D74" s="84">
        <f>IFERROR(AVERAGEIFS('NDC-Level Data'!S:S,'NDC-Level Data'!B:B,'Impact By Drug'!B74,'NDC-Level Data'!G:G,"Y"),0)</f>
        <v>0</v>
      </c>
      <c r="E74" s="83" t="e">
        <f>SUMIFS('NDC-Level Data'!P:P,'NDC-Level Data'!B:B,'Impact By Drug'!B74,'NDC-Level Data'!G:G,"Y")</f>
        <v>#N/A</v>
      </c>
      <c r="F74" s="84">
        <f>IFERROR(AVERAGEIFS('NDC-Level Data'!Q:Q,'NDC-Level Data'!B:B,'Impact By Drug'!B74,'NDC-Level Data'!G:G,"Y"),0)</f>
        <v>0</v>
      </c>
    </row>
    <row r="75" spans="1:6" ht="15.6" x14ac:dyDescent="0.55000000000000004">
      <c r="A75" s="116"/>
      <c r="B75" s="91" t="s">
        <v>70</v>
      </c>
      <c r="C75" s="83" t="e">
        <f>SUMIFS('NDC-Level Data'!R:R,'NDC-Level Data'!B:B,'Impact By Drug'!B75,'NDC-Level Data'!G:G,"Y")</f>
        <v>#N/A</v>
      </c>
      <c r="D75" s="84">
        <f>IFERROR(AVERAGEIFS('NDC-Level Data'!S:S,'NDC-Level Data'!B:B,'Impact By Drug'!B75,'NDC-Level Data'!G:G,"Y"),0)</f>
        <v>0</v>
      </c>
      <c r="E75" s="83" t="e">
        <f>SUMIFS('NDC-Level Data'!P:P,'NDC-Level Data'!B:B,'Impact By Drug'!B75,'NDC-Level Data'!G:G,"Y")</f>
        <v>#N/A</v>
      </c>
      <c r="F75" s="84">
        <f>IFERROR(AVERAGEIFS('NDC-Level Data'!Q:Q,'NDC-Level Data'!B:B,'Impact By Drug'!B75,'NDC-Level Data'!G:G,"Y"),0)</f>
        <v>0</v>
      </c>
    </row>
    <row r="76" spans="1:6" ht="15.6" x14ac:dyDescent="0.55000000000000004">
      <c r="A76" s="116"/>
      <c r="B76" s="91" t="s">
        <v>71</v>
      </c>
      <c r="C76" s="83" t="e">
        <f>SUMIFS('NDC-Level Data'!R:R,'NDC-Level Data'!B:B,'Impact By Drug'!B76,'NDC-Level Data'!G:G,"Y")</f>
        <v>#N/A</v>
      </c>
      <c r="D76" s="84">
        <f>IFERROR(AVERAGEIFS('NDC-Level Data'!S:S,'NDC-Level Data'!B:B,'Impact By Drug'!B76,'NDC-Level Data'!G:G,"Y"),0)</f>
        <v>0</v>
      </c>
      <c r="E76" s="83" t="e">
        <f>SUMIFS('NDC-Level Data'!P:P,'NDC-Level Data'!B:B,'Impact By Drug'!B76,'NDC-Level Data'!G:G,"Y")</f>
        <v>#N/A</v>
      </c>
      <c r="F76" s="84">
        <f>IFERROR(AVERAGEIFS('NDC-Level Data'!Q:Q,'NDC-Level Data'!B:B,'Impact By Drug'!B76,'NDC-Level Data'!G:G,"Y"),0)</f>
        <v>0</v>
      </c>
    </row>
    <row r="77" spans="1:6" ht="15.6" x14ac:dyDescent="0.55000000000000004">
      <c r="A77" s="116"/>
      <c r="B77" s="91" t="s">
        <v>72</v>
      </c>
      <c r="C77" s="83" t="e">
        <f>SUMIFS('NDC-Level Data'!R:R,'NDC-Level Data'!B:B,'Impact By Drug'!B77,'NDC-Level Data'!G:G,"Y")</f>
        <v>#N/A</v>
      </c>
      <c r="D77" s="84">
        <f>IFERROR(AVERAGEIFS('NDC-Level Data'!S:S,'NDC-Level Data'!B:B,'Impact By Drug'!B77,'NDC-Level Data'!G:G,"Y"),0)</f>
        <v>0</v>
      </c>
      <c r="E77" s="83" t="e">
        <f>SUMIFS('NDC-Level Data'!P:P,'NDC-Level Data'!B:B,'Impact By Drug'!B77,'NDC-Level Data'!G:G,"Y")</f>
        <v>#N/A</v>
      </c>
      <c r="F77" s="84">
        <f>IFERROR(AVERAGEIFS('NDC-Level Data'!Q:Q,'NDC-Level Data'!B:B,'Impact By Drug'!B77,'NDC-Level Data'!G:G,"Y"),0)</f>
        <v>0</v>
      </c>
    </row>
    <row r="78" spans="1:6" ht="15.6" x14ac:dyDescent="0.55000000000000004">
      <c r="A78" s="116"/>
      <c r="B78" s="91" t="s">
        <v>73</v>
      </c>
      <c r="C78" s="83" t="e">
        <f>SUMIFS('NDC-Level Data'!R:R,'NDC-Level Data'!B:B,'Impact By Drug'!B78,'NDC-Level Data'!G:G,"Y")</f>
        <v>#N/A</v>
      </c>
      <c r="D78" s="84">
        <f>IFERROR(AVERAGEIFS('NDC-Level Data'!S:S,'NDC-Level Data'!B:B,'Impact By Drug'!B78,'NDC-Level Data'!G:G,"Y"),0)</f>
        <v>0</v>
      </c>
      <c r="E78" s="83" t="e">
        <f>SUMIFS('NDC-Level Data'!P:P,'NDC-Level Data'!B:B,'Impact By Drug'!B78,'NDC-Level Data'!G:G,"Y")</f>
        <v>#N/A</v>
      </c>
      <c r="F78" s="84">
        <f>IFERROR(AVERAGEIFS('NDC-Level Data'!Q:Q,'NDC-Level Data'!B:B,'Impact By Drug'!B78,'NDC-Level Data'!G:G,"Y"),0)</f>
        <v>0</v>
      </c>
    </row>
    <row r="79" spans="1:6" ht="15.6" x14ac:dyDescent="0.55000000000000004">
      <c r="A79" s="116"/>
      <c r="B79" s="91" t="s">
        <v>74</v>
      </c>
      <c r="C79" s="83" t="e">
        <f>SUMIFS('NDC-Level Data'!R:R,'NDC-Level Data'!B:B,'Impact By Drug'!B79,'NDC-Level Data'!G:G,"Y")</f>
        <v>#N/A</v>
      </c>
      <c r="D79" s="84">
        <f>IFERROR(AVERAGEIFS('NDC-Level Data'!S:S,'NDC-Level Data'!B:B,'Impact By Drug'!B79,'NDC-Level Data'!G:G,"Y"),0)</f>
        <v>0</v>
      </c>
      <c r="E79" s="83" t="e">
        <f>SUMIFS('NDC-Level Data'!P:P,'NDC-Level Data'!B:B,'Impact By Drug'!B79,'NDC-Level Data'!G:G,"Y")</f>
        <v>#N/A</v>
      </c>
      <c r="F79" s="84">
        <f>IFERROR(AVERAGEIFS('NDC-Level Data'!Q:Q,'NDC-Level Data'!B:B,'Impact By Drug'!B79,'NDC-Level Data'!G:G,"Y"),0)</f>
        <v>0</v>
      </c>
    </row>
    <row r="80" spans="1:6" ht="15.6" x14ac:dyDescent="0.55000000000000004">
      <c r="A80" s="116"/>
      <c r="B80" s="91" t="s">
        <v>75</v>
      </c>
      <c r="C80" s="83" t="e">
        <f>SUMIFS('NDC-Level Data'!R:R,'NDC-Level Data'!B:B,'Impact By Drug'!B80,'NDC-Level Data'!G:G,"Y")</f>
        <v>#N/A</v>
      </c>
      <c r="D80" s="84">
        <f>IFERROR(AVERAGEIFS('NDC-Level Data'!S:S,'NDC-Level Data'!B:B,'Impact By Drug'!B80,'NDC-Level Data'!G:G,"Y"),0)</f>
        <v>0</v>
      </c>
      <c r="E80" s="83" t="e">
        <f>SUMIFS('NDC-Level Data'!P:P,'NDC-Level Data'!B:B,'Impact By Drug'!B80,'NDC-Level Data'!G:G,"Y")</f>
        <v>#N/A</v>
      </c>
      <c r="F80" s="84">
        <f>IFERROR(AVERAGEIFS('NDC-Level Data'!Q:Q,'NDC-Level Data'!B:B,'Impact By Drug'!B80,'NDC-Level Data'!G:G,"Y"),0)</f>
        <v>0</v>
      </c>
    </row>
    <row r="81" spans="1:6" ht="15.6" x14ac:dyDescent="0.55000000000000004">
      <c r="A81" s="116"/>
      <c r="B81" s="91" t="s">
        <v>76</v>
      </c>
      <c r="C81" s="83" t="e">
        <f>SUMIFS('NDC-Level Data'!R:R,'NDC-Level Data'!B:B,'Impact By Drug'!B81,'NDC-Level Data'!G:G,"Y")</f>
        <v>#N/A</v>
      </c>
      <c r="D81" s="84">
        <f>IFERROR(AVERAGEIFS('NDC-Level Data'!S:S,'NDC-Level Data'!B:B,'Impact By Drug'!B81,'NDC-Level Data'!G:G,"Y"),0)</f>
        <v>0</v>
      </c>
      <c r="E81" s="83" t="e">
        <f>SUMIFS('NDC-Level Data'!P:P,'NDC-Level Data'!B:B,'Impact By Drug'!B81,'NDC-Level Data'!G:G,"Y")</f>
        <v>#N/A</v>
      </c>
      <c r="F81" s="84">
        <f>IFERROR(AVERAGEIFS('NDC-Level Data'!Q:Q,'NDC-Level Data'!B:B,'Impact By Drug'!B81,'NDC-Level Data'!G:G,"Y"),0)</f>
        <v>0</v>
      </c>
    </row>
    <row r="82" spans="1:6" ht="15.6" x14ac:dyDescent="0.55000000000000004">
      <c r="A82" s="116"/>
      <c r="B82" s="91" t="s">
        <v>77</v>
      </c>
      <c r="C82" s="83" t="e">
        <f>SUMIFS('NDC-Level Data'!R:R,'NDC-Level Data'!B:B,'Impact By Drug'!B82,'NDC-Level Data'!G:G,"Y")</f>
        <v>#N/A</v>
      </c>
      <c r="D82" s="84">
        <f>IFERROR(AVERAGEIFS('NDC-Level Data'!S:S,'NDC-Level Data'!B:B,'Impact By Drug'!B82,'NDC-Level Data'!G:G,"Y"),0)</f>
        <v>0</v>
      </c>
      <c r="E82" s="83" t="e">
        <f>SUMIFS('NDC-Level Data'!P:P,'NDC-Level Data'!B:B,'Impact By Drug'!B82,'NDC-Level Data'!G:G,"Y")</f>
        <v>#N/A</v>
      </c>
      <c r="F82" s="84">
        <f>IFERROR(AVERAGEIFS('NDC-Level Data'!Q:Q,'NDC-Level Data'!B:B,'Impact By Drug'!B82,'NDC-Level Data'!G:G,"Y"),0)</f>
        <v>0</v>
      </c>
    </row>
    <row r="83" spans="1:6" ht="15.6" x14ac:dyDescent="0.55000000000000004">
      <c r="A83" s="116"/>
      <c r="B83" s="91" t="s">
        <v>78</v>
      </c>
      <c r="C83" s="83" t="e">
        <f>SUMIFS('NDC-Level Data'!R:R,'NDC-Level Data'!B:B,'Impact By Drug'!B83,'NDC-Level Data'!G:G,"Y")</f>
        <v>#N/A</v>
      </c>
      <c r="D83" s="84">
        <f>IFERROR(AVERAGEIFS('NDC-Level Data'!S:S,'NDC-Level Data'!B:B,'Impact By Drug'!B83,'NDC-Level Data'!G:G,"Y"),0)</f>
        <v>0</v>
      </c>
      <c r="E83" s="83" t="e">
        <f>SUMIFS('NDC-Level Data'!P:P,'NDC-Level Data'!B:B,'Impact By Drug'!B83,'NDC-Level Data'!G:G,"Y")</f>
        <v>#N/A</v>
      </c>
      <c r="F83" s="84">
        <f>IFERROR(AVERAGEIFS('NDC-Level Data'!Q:Q,'NDC-Level Data'!B:B,'Impact By Drug'!B83,'NDC-Level Data'!G:G,"Y"),0)</f>
        <v>0</v>
      </c>
    </row>
    <row r="84" spans="1:6" ht="15.6" x14ac:dyDescent="0.55000000000000004">
      <c r="A84" s="117"/>
      <c r="B84" s="92" t="s">
        <v>79</v>
      </c>
      <c r="C84" s="87" t="e">
        <f>SUMIFS('NDC-Level Data'!R:R,'NDC-Level Data'!B:B,'Impact By Drug'!B84,'NDC-Level Data'!G:G,"Y")</f>
        <v>#N/A</v>
      </c>
      <c r="D84" s="88">
        <f>IFERROR(AVERAGEIFS('NDC-Level Data'!S:S,'NDC-Level Data'!B:B,'Impact By Drug'!B84,'NDC-Level Data'!G:G,"Y"),0)</f>
        <v>0</v>
      </c>
      <c r="E84" s="87" t="e">
        <f>SUMIFS('NDC-Level Data'!P:P,'NDC-Level Data'!B:B,'Impact By Drug'!B84,'NDC-Level Data'!G:G,"Y")</f>
        <v>#N/A</v>
      </c>
      <c r="F84" s="88">
        <f>IFERROR(AVERAGEIFS('NDC-Level Data'!Q:Q,'NDC-Level Data'!B:B,'Impact By Drug'!B84,'NDC-Level Data'!G:G,"Y"),0)</f>
        <v>0</v>
      </c>
    </row>
  </sheetData>
  <sheetProtection algorithmName="SHA-512" hashValue="vCDKVmNPRaAxadesEVgIT6XuO55VOqo4PDIBoHVe1WTK2oGJUw+xwzyrPGSk4wmAtAqWBQI6Mzl78LPyBPby2A==" saltValue="TVXi5E4I5DqUyeeu7bl2XA==" spinCount="100000" sheet="1" selectLockedCells="1"/>
  <sortState xmlns:xlrd2="http://schemas.microsoft.com/office/spreadsheetml/2017/richdata2" ref="B18:B41">
    <sortCondition ref="B18:B41"/>
  </sortState>
  <mergeCells count="18">
    <mergeCell ref="F44:F45"/>
    <mergeCell ref="A16:A41"/>
    <mergeCell ref="B16:B17"/>
    <mergeCell ref="C16:C17"/>
    <mergeCell ref="D16:D17"/>
    <mergeCell ref="E16:E17"/>
    <mergeCell ref="F16:F17"/>
    <mergeCell ref="B44:B45"/>
    <mergeCell ref="C44:C45"/>
    <mergeCell ref="D44:D45"/>
    <mergeCell ref="E44:E45"/>
    <mergeCell ref="A44:A84"/>
    <mergeCell ref="F1:F2"/>
    <mergeCell ref="A1:A13"/>
    <mergeCell ref="B1:B2"/>
    <mergeCell ref="C1:C2"/>
    <mergeCell ref="D1:D2"/>
    <mergeCell ref="E1:E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1FE4B-BDC9-4A64-A7B3-004B39EF6E7B}">
  <dimension ref="A1:AD250"/>
  <sheetViews>
    <sheetView tabSelected="1" zoomScaleNormal="100" workbookViewId="0">
      <selection activeCell="B1" sqref="B1"/>
    </sheetView>
  </sheetViews>
  <sheetFormatPr defaultColWidth="9.15625" defaultRowHeight="14.4" x14ac:dyDescent="0.55000000000000004"/>
  <cols>
    <col min="1" max="1" width="12" style="1" bestFit="1" customWidth="1"/>
    <col min="2" max="2" width="12" style="1" customWidth="1"/>
    <col min="3" max="3" width="38.15625" style="1" bestFit="1" customWidth="1"/>
    <col min="4" max="4" width="20" style="1" bestFit="1" customWidth="1"/>
    <col min="5" max="7" width="8.68359375" style="1" bestFit="1" customWidth="1"/>
    <col min="8" max="8" width="9.15625" style="1"/>
    <col min="9" max="9" width="11.26171875" style="1" customWidth="1"/>
    <col min="10" max="10" width="11" style="3" customWidth="1"/>
    <col min="11" max="11" width="10.68359375" style="3" customWidth="1"/>
    <col min="12" max="12" width="13.578125" style="1" customWidth="1"/>
    <col min="13" max="13" width="14.68359375" style="1" customWidth="1"/>
    <col min="14" max="14" width="15.578125" style="1" customWidth="1"/>
    <col min="15" max="15" width="16.83984375" style="1" customWidth="1"/>
    <col min="16" max="16" width="15.83984375" style="1" customWidth="1"/>
    <col min="17" max="17" width="16.41796875" style="4" customWidth="1"/>
    <col min="18" max="18" width="13.83984375" style="4" customWidth="1"/>
    <col min="19" max="19" width="12.83984375" style="4" customWidth="1"/>
    <col min="20" max="20" width="7.15625" style="1" customWidth="1"/>
    <col min="21" max="23" width="11" style="1" customWidth="1"/>
    <col min="24" max="24" width="11.15625" style="1" bestFit="1" customWidth="1"/>
    <col min="25" max="26" width="11" style="1" customWidth="1"/>
    <col min="27" max="27" width="12.68359375" style="1" bestFit="1" customWidth="1"/>
    <col min="28" max="28" width="11.26171875" style="1" bestFit="1" customWidth="1"/>
    <col min="29" max="16384" width="9.15625" style="1"/>
  </cols>
  <sheetData>
    <row r="1" spans="1:30" s="25" customFormat="1" ht="27" customHeight="1" thickBot="1" x14ac:dyDescent="0.6">
      <c r="J1" s="26"/>
      <c r="K1" s="26"/>
      <c r="L1" s="46" t="s">
        <v>80</v>
      </c>
      <c r="M1" s="46"/>
      <c r="N1" s="46"/>
      <c r="O1" s="46"/>
      <c r="P1" s="46"/>
      <c r="Q1" s="46"/>
      <c r="R1" s="46"/>
      <c r="S1" s="46"/>
      <c r="T1" s="27"/>
      <c r="U1" s="47" t="s">
        <v>81</v>
      </c>
      <c r="V1" s="47"/>
      <c r="W1" s="47"/>
      <c r="X1" s="47"/>
      <c r="Y1" s="47"/>
      <c r="Z1" s="47"/>
      <c r="AA1" s="47"/>
    </row>
    <row r="2" spans="1:30" s="13" customFormat="1" ht="43.5" thickBot="1" x14ac:dyDescent="0.6">
      <c r="A2" s="17" t="s">
        <v>82</v>
      </c>
      <c r="B2" s="18" t="s">
        <v>83</v>
      </c>
      <c r="C2" s="18" t="s">
        <v>84</v>
      </c>
      <c r="D2" s="18" t="s">
        <v>85</v>
      </c>
      <c r="E2" s="18" t="s">
        <v>86</v>
      </c>
      <c r="F2" s="18" t="s">
        <v>87</v>
      </c>
      <c r="G2" s="18" t="s">
        <v>88</v>
      </c>
      <c r="H2" s="18" t="s">
        <v>89</v>
      </c>
      <c r="I2" s="19" t="s">
        <v>90</v>
      </c>
      <c r="J2" s="33" t="s">
        <v>91</v>
      </c>
      <c r="K2" s="34" t="s">
        <v>92</v>
      </c>
      <c r="L2" s="28" t="s">
        <v>93</v>
      </c>
      <c r="M2" s="28" t="s">
        <v>94</v>
      </c>
      <c r="N2" s="28" t="s">
        <v>95</v>
      </c>
      <c r="O2" s="28" t="s">
        <v>96</v>
      </c>
      <c r="P2" s="28" t="s">
        <v>97</v>
      </c>
      <c r="Q2" s="28" t="s">
        <v>3</v>
      </c>
      <c r="R2" s="28" t="s">
        <v>98</v>
      </c>
      <c r="S2" s="29" t="s">
        <v>1</v>
      </c>
      <c r="T2" s="20" t="s">
        <v>99</v>
      </c>
      <c r="U2" s="30" t="s">
        <v>100</v>
      </c>
      <c r="V2" s="31" t="s">
        <v>101</v>
      </c>
      <c r="W2" s="31" t="s">
        <v>102</v>
      </c>
      <c r="X2" s="31" t="s">
        <v>103</v>
      </c>
      <c r="Y2" s="31" t="s">
        <v>104</v>
      </c>
      <c r="Z2" s="31" t="s">
        <v>105</v>
      </c>
      <c r="AA2" s="32" t="s">
        <v>106</v>
      </c>
    </row>
    <row r="3" spans="1:30" x14ac:dyDescent="0.55000000000000004">
      <c r="A3" s="38">
        <v>23114501</v>
      </c>
      <c r="B3" s="38" t="s">
        <v>65</v>
      </c>
      <c r="C3" s="39" t="s">
        <v>107</v>
      </c>
      <c r="D3" s="39" t="s">
        <v>108</v>
      </c>
      <c r="E3" s="39" t="s">
        <v>109</v>
      </c>
      <c r="F3" s="39" t="s">
        <v>109</v>
      </c>
      <c r="G3" s="39" t="s">
        <v>110</v>
      </c>
      <c r="H3" s="39" t="s">
        <v>111</v>
      </c>
      <c r="I3" s="24">
        <f>SUMIFS('Historical Purchases'!Q:Q,'Historical Purchases'!N:N,NDC_Data[[#This Row],[NDC]])</f>
        <v>0</v>
      </c>
      <c r="J3" s="35" t="e">
        <f>_xlfn.XLOOKUP(NDC_Data[[#This Row],[NDC]],'Pricing Data'!C:C,'Pricing Data'!F:F)</f>
        <v>#N/A</v>
      </c>
      <c r="K3" s="36" t="e">
        <f>_xlfn.XLOOKUP(NDC_Data[[#This Row],[NDC]],'Pricing Data'!C:C,'Pricing Data'!J:J)</f>
        <v>#N/A</v>
      </c>
      <c r="L3" s="45" t="e">
        <f>I3*(J3-(NDC_Data[[#This Row],[340B Price]]*'Drug Cost Impact Summary'!$D$13))</f>
        <v>#N/A</v>
      </c>
      <c r="M3" s="45" t="e">
        <f>(NDC_Data[[#This Row],[WAC Price]])*(NDC_Data[[#This Row],[Annual 340B Purchases]])</f>
        <v>#N/A</v>
      </c>
      <c r="N3" s="40" t="e">
        <f>(NDC_Data[[#This Row],[340B Price]]*NDC_Data[[#This Row],[Annual 340B Purchases]])-NDC_Data[[#This Row],[Annual Spend at 340B]]</f>
        <v>#N/A</v>
      </c>
      <c r="O3" s="40" t="e">
        <f>(K3-J3)*I3*'Drug Cost Impact Summary'!$E$13</f>
        <v>#N/A</v>
      </c>
      <c r="P3" s="40" t="e">
        <f>NDC_Data[[#This Row],[Annual Spend at WAC]]-NDC_Data[[#This Row],[Annual Spend at 340B]]</f>
        <v>#N/A</v>
      </c>
      <c r="Q3" s="41" t="str">
        <f>IFERROR(NDC_Data[[#This Row],[Annual Inrease in Upfront Inventory Spend]]/NDC_Data[[#This Row],[Annual Spend at 340B]],"0")</f>
        <v>0</v>
      </c>
      <c r="R3" s="40" t="e">
        <f>NDC_Data[[#This Row],[Annual Impact of Lost COGS Discount]]+NDC_Data[[#This Row],[Annual Impact of Denied Rebates]]</f>
        <v>#N/A</v>
      </c>
      <c r="S3" s="42" t="str">
        <f>IFERROR(NDC_Data[[#This Row],[Total Annual Increase in Net Spend]]/NDC_Data[[#This Row],[Annual Spend at 340B]],"0")</f>
        <v>0</v>
      </c>
      <c r="T3" s="14"/>
      <c r="U3" s="43" t="e">
        <f>(NDC_Data[[#This Row],[WAC Price]]-NDC_Data[[#This Row],[340B Price]])*(NDC_Data[[#This Row],[Annual 340B Purchases]]/365*7)</f>
        <v>#N/A</v>
      </c>
      <c r="V3" s="40" t="e">
        <f>(NDC_Data[[#This Row],[WAC Price]]-NDC_Data[[#This Row],[340B Price]])*(NDC_Data[[#This Row],[Annual 340B Purchases]]/365*14)</f>
        <v>#N/A</v>
      </c>
      <c r="W3" s="40" t="e">
        <f>(NDC_Data[[#This Row],[WAC Price]]-NDC_Data[[#This Row],[340B Price]])*(NDC_Data[[#This Row],[Annual 340B Purchases]]/365*30)</f>
        <v>#N/A</v>
      </c>
      <c r="X3" s="40" t="e">
        <f>(NDC_Data[[#This Row],[WAC Price]]-NDC_Data[[#This Row],[340B Price]])*(NDC_Data[[#This Row],[Annual 340B Purchases]]/365*45)</f>
        <v>#N/A</v>
      </c>
      <c r="Y3" s="40" t="e">
        <f>(NDC_Data[[#This Row],[WAC Price]]-NDC_Data[[#This Row],[340B Price]])*(NDC_Data[[#This Row],[Annual 340B Purchases]]/365*60)</f>
        <v>#N/A</v>
      </c>
      <c r="Z3" s="40" t="e">
        <f>(NDC_Data[[#This Row],[WAC Price]]-NDC_Data[[#This Row],[340B Price]])*(NDC_Data[[#This Row],[Annual 340B Purchases]]/365*120)</f>
        <v>#N/A</v>
      </c>
      <c r="AA3" s="44" t="e">
        <f>(NDC_Data[[#This Row],[WAC Price]]-NDC_Data[[#This Row],[340B Price]])*(NDC_Data[[#This Row],[Annual 340B Purchases]])</f>
        <v>#N/A</v>
      </c>
      <c r="AC3" s="7"/>
      <c r="AD3" s="8"/>
    </row>
    <row r="4" spans="1:30" x14ac:dyDescent="0.55000000000000004">
      <c r="A4" s="9">
        <v>23923201</v>
      </c>
      <c r="B4" s="9" t="s">
        <v>65</v>
      </c>
      <c r="C4" s="1" t="s">
        <v>107</v>
      </c>
      <c r="D4" s="1" t="s">
        <v>108</v>
      </c>
      <c r="E4" s="1" t="s">
        <v>109</v>
      </c>
      <c r="F4" s="1" t="s">
        <v>109</v>
      </c>
      <c r="G4" s="1" t="s">
        <v>110</v>
      </c>
      <c r="H4" s="1" t="s">
        <v>111</v>
      </c>
      <c r="I4" s="24">
        <f>SUMIFS('Historical Purchases'!Q:Q,'Historical Purchases'!N:N,NDC_Data[[#This Row],[NDC]])</f>
        <v>0</v>
      </c>
      <c r="J4" s="35" t="e">
        <f>_xlfn.XLOOKUP(NDC_Data[[#This Row],[NDC]],'Pricing Data'!C:C,'Pricing Data'!F:F)</f>
        <v>#N/A</v>
      </c>
      <c r="K4" s="36" t="e">
        <f>_xlfn.XLOOKUP(NDC_Data[[#This Row],[NDC]],'Pricing Data'!C:C,'Pricing Data'!J:J)</f>
        <v>#N/A</v>
      </c>
      <c r="L4" s="21" t="e">
        <f>I4*(J4-(NDC_Data[[#This Row],[340B Price]]*'Drug Cost Impact Summary'!$D$13))</f>
        <v>#N/A</v>
      </c>
      <c r="M4" s="21" t="e">
        <f>(NDC_Data[[#This Row],[WAC Price]])*(NDC_Data[[#This Row],[Annual 340B Purchases]])</f>
        <v>#N/A</v>
      </c>
      <c r="N4" s="2" t="e">
        <f>(NDC_Data[[#This Row],[340B Price]]*NDC_Data[[#This Row],[Annual 340B Purchases]])-NDC_Data[[#This Row],[Annual Spend at 340B]]</f>
        <v>#N/A</v>
      </c>
      <c r="O4" s="2" t="e">
        <f>(K4-J4)*I4*'Drug Cost Impact Summary'!$E$13</f>
        <v>#N/A</v>
      </c>
      <c r="P4" s="2" t="e">
        <f>NDC_Data[[#This Row],[Annual Spend at WAC]]-NDC_Data[[#This Row],[Annual Spend at 340B]]</f>
        <v>#N/A</v>
      </c>
      <c r="Q4" s="41" t="str">
        <f>IFERROR(NDC_Data[[#This Row],[Annual Inrease in Upfront Inventory Spend]]/NDC_Data[[#This Row],[Annual Spend at 340B]],"0")</f>
        <v>0</v>
      </c>
      <c r="R4" s="2" t="e">
        <f>NDC_Data[[#This Row],[Annual Impact of Lost COGS Discount]]+NDC_Data[[#This Row],[Annual Impact of Denied Rebates]]</f>
        <v>#N/A</v>
      </c>
      <c r="S4" s="6" t="str">
        <f>IFERROR(NDC_Data[[#This Row],[Total Annual Increase in Net Spend]]/NDC_Data[[#This Row],[Annual Spend at 340B]],"0")</f>
        <v>0</v>
      </c>
      <c r="T4" s="14"/>
      <c r="U4" s="15" t="e">
        <f>(NDC_Data[[#This Row],[WAC Price]]-NDC_Data[[#This Row],[340B Price]])*(NDC_Data[[#This Row],[Annual 340B Purchases]]/365*7)</f>
        <v>#N/A</v>
      </c>
      <c r="V4" s="2" t="e">
        <f>(NDC_Data[[#This Row],[WAC Price]]-NDC_Data[[#This Row],[340B Price]])*(NDC_Data[[#This Row],[Annual 340B Purchases]]/365*14)</f>
        <v>#N/A</v>
      </c>
      <c r="W4" s="2" t="e">
        <f>(NDC_Data[[#This Row],[WAC Price]]-NDC_Data[[#This Row],[340B Price]])*(NDC_Data[[#This Row],[Annual 340B Purchases]]/365*30)</f>
        <v>#N/A</v>
      </c>
      <c r="X4" s="2" t="e">
        <f>(NDC_Data[[#This Row],[WAC Price]]-NDC_Data[[#This Row],[340B Price]])*(NDC_Data[[#This Row],[Annual 340B Purchases]]/365*45)</f>
        <v>#N/A</v>
      </c>
      <c r="Y4" s="2" t="e">
        <f>(NDC_Data[[#This Row],[WAC Price]]-NDC_Data[[#This Row],[340B Price]])*(NDC_Data[[#This Row],[Annual 340B Purchases]]/365*60)</f>
        <v>#N/A</v>
      </c>
      <c r="Z4" s="2" t="e">
        <f>(NDC_Data[[#This Row],[WAC Price]]-NDC_Data[[#This Row],[340B Price]])*(NDC_Data[[#This Row],[Annual 340B Purchases]]/365*120)</f>
        <v>#N/A</v>
      </c>
      <c r="AA4" s="16" t="e">
        <f>(NDC_Data[[#This Row],[WAC Price]]-NDC_Data[[#This Row],[340B Price]])*(NDC_Data[[#This Row],[Annual 340B Purchases]])</f>
        <v>#N/A</v>
      </c>
      <c r="AC4" s="7"/>
      <c r="AD4" s="8"/>
    </row>
    <row r="5" spans="1:30" x14ac:dyDescent="0.55000000000000004">
      <c r="A5" s="38">
        <v>23392102</v>
      </c>
      <c r="B5" s="38" t="s">
        <v>65</v>
      </c>
      <c r="C5" s="39" t="s">
        <v>112</v>
      </c>
      <c r="D5" s="39" t="s">
        <v>108</v>
      </c>
      <c r="E5" s="39" t="s">
        <v>109</v>
      </c>
      <c r="F5" s="39" t="s">
        <v>109</v>
      </c>
      <c r="G5" s="39" t="s">
        <v>110</v>
      </c>
      <c r="H5" s="39" t="s">
        <v>111</v>
      </c>
      <c r="I5" s="24">
        <f>SUMIFS('Historical Purchases'!Q:Q,'Historical Purchases'!N:N,NDC_Data[[#This Row],[NDC]])</f>
        <v>0</v>
      </c>
      <c r="J5" s="35" t="e">
        <f>_xlfn.XLOOKUP(NDC_Data[[#This Row],[NDC]],'Pricing Data'!C:C,'Pricing Data'!F:F)</f>
        <v>#N/A</v>
      </c>
      <c r="K5" s="36" t="e">
        <f>_xlfn.XLOOKUP(NDC_Data[[#This Row],[NDC]],'Pricing Data'!C:C,'Pricing Data'!J:J)</f>
        <v>#N/A</v>
      </c>
      <c r="L5" s="45" t="e">
        <f>I5*(J5-(NDC_Data[[#This Row],[340B Price]]*'Drug Cost Impact Summary'!$D$13))</f>
        <v>#N/A</v>
      </c>
      <c r="M5" s="45" t="e">
        <f>(NDC_Data[[#This Row],[WAC Price]])*(NDC_Data[[#This Row],[Annual 340B Purchases]])</f>
        <v>#N/A</v>
      </c>
      <c r="N5" s="40" t="e">
        <f>(NDC_Data[[#This Row],[340B Price]]*NDC_Data[[#This Row],[Annual 340B Purchases]])-NDC_Data[[#This Row],[Annual Spend at 340B]]</f>
        <v>#N/A</v>
      </c>
      <c r="O5" s="40" t="e">
        <f>(K5-J5)*I5*'Drug Cost Impact Summary'!$E$13</f>
        <v>#N/A</v>
      </c>
      <c r="P5" s="40" t="e">
        <f>NDC_Data[[#This Row],[Annual Spend at WAC]]-NDC_Data[[#This Row],[Annual Spend at 340B]]</f>
        <v>#N/A</v>
      </c>
      <c r="Q5" s="41" t="str">
        <f>IFERROR(NDC_Data[[#This Row],[Annual Inrease in Upfront Inventory Spend]]/NDC_Data[[#This Row],[Annual Spend at 340B]],"0")</f>
        <v>0</v>
      </c>
      <c r="R5" s="40" t="e">
        <f>NDC_Data[[#This Row],[Annual Impact of Lost COGS Discount]]+NDC_Data[[#This Row],[Annual Impact of Denied Rebates]]</f>
        <v>#N/A</v>
      </c>
      <c r="S5" s="42" t="str">
        <f>IFERROR(NDC_Data[[#This Row],[Total Annual Increase in Net Spend]]/NDC_Data[[#This Row],[Annual Spend at 340B]],"0")</f>
        <v>0</v>
      </c>
      <c r="T5" s="14"/>
      <c r="U5" s="43" t="e">
        <f>(NDC_Data[[#This Row],[WAC Price]]-NDC_Data[[#This Row],[340B Price]])*(NDC_Data[[#This Row],[Annual 340B Purchases]]/365*7)</f>
        <v>#N/A</v>
      </c>
      <c r="V5" s="40" t="e">
        <f>(NDC_Data[[#This Row],[WAC Price]]-NDC_Data[[#This Row],[340B Price]])*(NDC_Data[[#This Row],[Annual 340B Purchases]]/365*14)</f>
        <v>#N/A</v>
      </c>
      <c r="W5" s="40" t="e">
        <f>(NDC_Data[[#This Row],[WAC Price]]-NDC_Data[[#This Row],[340B Price]])*(NDC_Data[[#This Row],[Annual 340B Purchases]]/365*30)</f>
        <v>#N/A</v>
      </c>
      <c r="X5" s="40" t="e">
        <f>(NDC_Data[[#This Row],[WAC Price]]-NDC_Data[[#This Row],[340B Price]])*(NDC_Data[[#This Row],[Annual 340B Purchases]]/365*45)</f>
        <v>#N/A</v>
      </c>
      <c r="Y5" s="40" t="e">
        <f>(NDC_Data[[#This Row],[WAC Price]]-NDC_Data[[#This Row],[340B Price]])*(NDC_Data[[#This Row],[Annual 340B Purchases]]/365*60)</f>
        <v>#N/A</v>
      </c>
      <c r="Z5" s="40" t="e">
        <f>(NDC_Data[[#This Row],[WAC Price]]-NDC_Data[[#This Row],[340B Price]])*(NDC_Data[[#This Row],[Annual 340B Purchases]]/365*120)</f>
        <v>#N/A</v>
      </c>
      <c r="AA5" s="44" t="e">
        <f>(NDC_Data[[#This Row],[WAC Price]]-NDC_Data[[#This Row],[340B Price]])*(NDC_Data[[#This Row],[Annual 340B Purchases]])</f>
        <v>#N/A</v>
      </c>
      <c r="AC5" s="7"/>
      <c r="AD5" s="8"/>
    </row>
    <row r="6" spans="1:30" x14ac:dyDescent="0.55000000000000004">
      <c r="A6" s="9">
        <v>23391950</v>
      </c>
      <c r="B6" s="9" t="s">
        <v>65</v>
      </c>
      <c r="C6" s="1" t="s">
        <v>113</v>
      </c>
      <c r="D6" s="1" t="s">
        <v>108</v>
      </c>
      <c r="E6" s="1" t="s">
        <v>109</v>
      </c>
      <c r="F6" s="1" t="s">
        <v>109</v>
      </c>
      <c r="G6" s="1" t="s">
        <v>110</v>
      </c>
      <c r="H6" s="1" t="s">
        <v>111</v>
      </c>
      <c r="I6" s="24">
        <f>SUMIFS('Historical Purchases'!Q:Q,'Historical Purchases'!N:N,NDC_Data[[#This Row],[NDC]])</f>
        <v>0</v>
      </c>
      <c r="J6" s="35" t="e">
        <f>_xlfn.XLOOKUP(NDC_Data[[#This Row],[NDC]],'Pricing Data'!C:C,'Pricing Data'!F:F)</f>
        <v>#N/A</v>
      </c>
      <c r="K6" s="36" t="e">
        <f>_xlfn.XLOOKUP(NDC_Data[[#This Row],[NDC]],'Pricing Data'!C:C,'Pricing Data'!J:J)</f>
        <v>#N/A</v>
      </c>
      <c r="L6" s="21" t="e">
        <f>I6*(J6-(NDC_Data[[#This Row],[340B Price]]*'Drug Cost Impact Summary'!$D$13))</f>
        <v>#N/A</v>
      </c>
      <c r="M6" s="21" t="e">
        <f>(NDC_Data[[#This Row],[WAC Price]])*(NDC_Data[[#This Row],[Annual 340B Purchases]])</f>
        <v>#N/A</v>
      </c>
      <c r="N6" s="2" t="e">
        <f>(NDC_Data[[#This Row],[340B Price]]*NDC_Data[[#This Row],[Annual 340B Purchases]])-NDC_Data[[#This Row],[Annual Spend at 340B]]</f>
        <v>#N/A</v>
      </c>
      <c r="O6" s="2" t="e">
        <f>(K6-J6)*I6*'Drug Cost Impact Summary'!$E$13</f>
        <v>#N/A</v>
      </c>
      <c r="P6" s="2" t="e">
        <f>NDC_Data[[#This Row],[Annual Spend at WAC]]-NDC_Data[[#This Row],[Annual Spend at 340B]]</f>
        <v>#N/A</v>
      </c>
      <c r="Q6" s="41" t="str">
        <f>IFERROR(NDC_Data[[#This Row],[Annual Inrease in Upfront Inventory Spend]]/NDC_Data[[#This Row],[Annual Spend at 340B]],"0")</f>
        <v>0</v>
      </c>
      <c r="R6" s="2" t="e">
        <f>NDC_Data[[#This Row],[Annual Impact of Lost COGS Discount]]+NDC_Data[[#This Row],[Annual Impact of Denied Rebates]]</f>
        <v>#N/A</v>
      </c>
      <c r="S6" s="6" t="str">
        <f>IFERROR(NDC_Data[[#This Row],[Total Annual Increase in Net Spend]]/NDC_Data[[#This Row],[Annual Spend at 340B]],"0")</f>
        <v>0</v>
      </c>
      <c r="T6" s="14"/>
      <c r="U6" s="15" t="e">
        <f>(NDC_Data[[#This Row],[WAC Price]]-NDC_Data[[#This Row],[340B Price]])*(NDC_Data[[#This Row],[Annual 340B Purchases]]/365*7)</f>
        <v>#N/A</v>
      </c>
      <c r="V6" s="2" t="e">
        <f>(NDC_Data[[#This Row],[WAC Price]]-NDC_Data[[#This Row],[340B Price]])*(NDC_Data[[#This Row],[Annual 340B Purchases]]/365*14)</f>
        <v>#N/A</v>
      </c>
      <c r="W6" s="2" t="e">
        <f>(NDC_Data[[#This Row],[WAC Price]]-NDC_Data[[#This Row],[340B Price]])*(NDC_Data[[#This Row],[Annual 340B Purchases]]/365*30)</f>
        <v>#N/A</v>
      </c>
      <c r="X6" s="2" t="e">
        <f>(NDC_Data[[#This Row],[WAC Price]]-NDC_Data[[#This Row],[340B Price]])*(NDC_Data[[#This Row],[Annual 340B Purchases]]/365*45)</f>
        <v>#N/A</v>
      </c>
      <c r="Y6" s="2" t="e">
        <f>(NDC_Data[[#This Row],[WAC Price]]-NDC_Data[[#This Row],[340B Price]])*(NDC_Data[[#This Row],[Annual 340B Purchases]]/365*60)</f>
        <v>#N/A</v>
      </c>
      <c r="Z6" s="2" t="e">
        <f>(NDC_Data[[#This Row],[WAC Price]]-NDC_Data[[#This Row],[340B Price]])*(NDC_Data[[#This Row],[Annual 340B Purchases]]/365*120)</f>
        <v>#N/A</v>
      </c>
      <c r="AA6" s="16" t="e">
        <f>(NDC_Data[[#This Row],[WAC Price]]-NDC_Data[[#This Row],[340B Price]])*(NDC_Data[[#This Row],[Annual 340B Purchases]])</f>
        <v>#N/A</v>
      </c>
      <c r="AC6" s="7"/>
      <c r="AD6" s="8"/>
    </row>
    <row r="7" spans="1:30" x14ac:dyDescent="0.55000000000000004">
      <c r="A7" s="38">
        <v>57962014009</v>
      </c>
      <c r="B7" s="38" t="s">
        <v>44</v>
      </c>
      <c r="C7" s="39" t="s">
        <v>114</v>
      </c>
      <c r="D7" s="39" t="s">
        <v>19</v>
      </c>
      <c r="E7" s="39" t="s">
        <v>110</v>
      </c>
      <c r="F7" s="39" t="s">
        <v>110</v>
      </c>
      <c r="G7" s="39" t="s">
        <v>110</v>
      </c>
      <c r="H7" s="39" t="s">
        <v>115</v>
      </c>
      <c r="I7" s="24">
        <f>SUMIFS('Historical Purchases'!Q:Q,'Historical Purchases'!N:N,NDC_Data[[#This Row],[NDC]])</f>
        <v>0</v>
      </c>
      <c r="J7" s="35" t="e">
        <f>_xlfn.XLOOKUP(NDC_Data[[#This Row],[NDC]],'Pricing Data'!C:C,'Pricing Data'!F:F)</f>
        <v>#N/A</v>
      </c>
      <c r="K7" s="36" t="e">
        <f>_xlfn.XLOOKUP(NDC_Data[[#This Row],[NDC]],'Pricing Data'!C:C,'Pricing Data'!J:J)</f>
        <v>#N/A</v>
      </c>
      <c r="L7" s="45" t="e">
        <f>I7*(J7-(NDC_Data[[#This Row],[340B Price]]*'Drug Cost Impact Summary'!$D$13))</f>
        <v>#N/A</v>
      </c>
      <c r="M7" s="45" t="e">
        <f>(NDC_Data[[#This Row],[WAC Price]])*(NDC_Data[[#This Row],[Annual 340B Purchases]])</f>
        <v>#N/A</v>
      </c>
      <c r="N7" s="40" t="e">
        <f>(NDC_Data[[#This Row],[340B Price]]*NDC_Data[[#This Row],[Annual 340B Purchases]])-NDC_Data[[#This Row],[Annual Spend at 340B]]</f>
        <v>#N/A</v>
      </c>
      <c r="O7" s="40" t="e">
        <f>(K7-J7)*I7*'Drug Cost Impact Summary'!$E$13</f>
        <v>#N/A</v>
      </c>
      <c r="P7" s="40" t="e">
        <f>NDC_Data[[#This Row],[Annual Spend at WAC]]-NDC_Data[[#This Row],[Annual Spend at 340B]]</f>
        <v>#N/A</v>
      </c>
      <c r="Q7" s="41" t="str">
        <f>IFERROR(NDC_Data[[#This Row],[Annual Inrease in Upfront Inventory Spend]]/NDC_Data[[#This Row],[Annual Spend at 340B]],"0")</f>
        <v>0</v>
      </c>
      <c r="R7" s="40" t="e">
        <f>NDC_Data[[#This Row],[Annual Impact of Lost COGS Discount]]+NDC_Data[[#This Row],[Annual Impact of Denied Rebates]]</f>
        <v>#N/A</v>
      </c>
      <c r="S7" s="42" t="str">
        <f>IFERROR(NDC_Data[[#This Row],[Total Annual Increase in Net Spend]]/NDC_Data[[#This Row],[Annual Spend at 340B]],"0")</f>
        <v>0</v>
      </c>
      <c r="T7" s="14"/>
      <c r="U7" s="43" t="e">
        <f>(NDC_Data[[#This Row],[WAC Price]]-NDC_Data[[#This Row],[340B Price]])*(NDC_Data[[#This Row],[Annual 340B Purchases]]/365*7)</f>
        <v>#N/A</v>
      </c>
      <c r="V7" s="40" t="e">
        <f>(NDC_Data[[#This Row],[WAC Price]]-NDC_Data[[#This Row],[340B Price]])*(NDC_Data[[#This Row],[Annual 340B Purchases]]/365*14)</f>
        <v>#N/A</v>
      </c>
      <c r="W7" s="40" t="e">
        <f>(NDC_Data[[#This Row],[WAC Price]]-NDC_Data[[#This Row],[340B Price]])*(NDC_Data[[#This Row],[Annual 340B Purchases]]/365*30)</f>
        <v>#N/A</v>
      </c>
      <c r="X7" s="40" t="e">
        <f>(NDC_Data[[#This Row],[WAC Price]]-NDC_Data[[#This Row],[340B Price]])*(NDC_Data[[#This Row],[Annual 340B Purchases]]/365*45)</f>
        <v>#N/A</v>
      </c>
      <c r="Y7" s="40" t="e">
        <f>(NDC_Data[[#This Row],[WAC Price]]-NDC_Data[[#This Row],[340B Price]])*(NDC_Data[[#This Row],[Annual 340B Purchases]]/365*60)</f>
        <v>#N/A</v>
      </c>
      <c r="Z7" s="40" t="e">
        <f>(NDC_Data[[#This Row],[WAC Price]]-NDC_Data[[#This Row],[340B Price]])*(NDC_Data[[#This Row],[Annual 340B Purchases]]/365*120)</f>
        <v>#N/A</v>
      </c>
      <c r="AA7" s="44" t="e">
        <f>(NDC_Data[[#This Row],[WAC Price]]-NDC_Data[[#This Row],[340B Price]])*(NDC_Data[[#This Row],[Annual 340B Purchases]])</f>
        <v>#N/A</v>
      </c>
      <c r="AC7" s="7"/>
      <c r="AD7" s="8"/>
    </row>
    <row r="8" spans="1:30" x14ac:dyDescent="0.55000000000000004">
      <c r="A8" s="9">
        <v>57962014012</v>
      </c>
      <c r="B8" s="9" t="s">
        <v>44</v>
      </c>
      <c r="C8" s="1" t="s">
        <v>114</v>
      </c>
      <c r="D8" s="1" t="s">
        <v>19</v>
      </c>
      <c r="E8" s="1" t="s">
        <v>110</v>
      </c>
      <c r="F8" s="1" t="s">
        <v>110</v>
      </c>
      <c r="G8" s="1" t="s">
        <v>110</v>
      </c>
      <c r="H8" s="1" t="s">
        <v>116</v>
      </c>
      <c r="I8" s="24">
        <f>SUMIFS('Historical Purchases'!Q:Q,'Historical Purchases'!N:N,NDC_Data[[#This Row],[NDC]])</f>
        <v>0</v>
      </c>
      <c r="J8" s="35" t="e">
        <f>_xlfn.XLOOKUP(NDC_Data[[#This Row],[NDC]],'Pricing Data'!C:C,'Pricing Data'!F:F)</f>
        <v>#N/A</v>
      </c>
      <c r="K8" s="36" t="e">
        <f>_xlfn.XLOOKUP(NDC_Data[[#This Row],[NDC]],'Pricing Data'!C:C,'Pricing Data'!J:J)</f>
        <v>#N/A</v>
      </c>
      <c r="L8" s="21" t="e">
        <f>I8*(J8-(NDC_Data[[#This Row],[340B Price]]*'Drug Cost Impact Summary'!$D$13))</f>
        <v>#N/A</v>
      </c>
      <c r="M8" s="21" t="e">
        <f>(NDC_Data[[#This Row],[WAC Price]])*(NDC_Data[[#This Row],[Annual 340B Purchases]])</f>
        <v>#N/A</v>
      </c>
      <c r="N8" s="2" t="e">
        <f>(NDC_Data[[#This Row],[340B Price]]*NDC_Data[[#This Row],[Annual 340B Purchases]])-NDC_Data[[#This Row],[Annual Spend at 340B]]</f>
        <v>#N/A</v>
      </c>
      <c r="O8" s="2" t="e">
        <f>(K8-J8)*I8*'Drug Cost Impact Summary'!$E$13</f>
        <v>#N/A</v>
      </c>
      <c r="P8" s="2" t="e">
        <f>NDC_Data[[#This Row],[Annual Spend at WAC]]-NDC_Data[[#This Row],[Annual Spend at 340B]]</f>
        <v>#N/A</v>
      </c>
      <c r="Q8" s="41" t="str">
        <f>IFERROR(NDC_Data[[#This Row],[Annual Inrease in Upfront Inventory Spend]]/NDC_Data[[#This Row],[Annual Spend at 340B]],"0")</f>
        <v>0</v>
      </c>
      <c r="R8" s="2" t="e">
        <f>NDC_Data[[#This Row],[Annual Impact of Lost COGS Discount]]+NDC_Data[[#This Row],[Annual Impact of Denied Rebates]]</f>
        <v>#N/A</v>
      </c>
      <c r="S8" s="6" t="str">
        <f>IFERROR(NDC_Data[[#This Row],[Total Annual Increase in Net Spend]]/NDC_Data[[#This Row],[Annual Spend at 340B]],"0")</f>
        <v>0</v>
      </c>
      <c r="T8" s="14"/>
      <c r="U8" s="15" t="e">
        <f>(NDC_Data[[#This Row],[WAC Price]]-NDC_Data[[#This Row],[340B Price]])*(NDC_Data[[#This Row],[Annual 340B Purchases]]/365*7)</f>
        <v>#N/A</v>
      </c>
      <c r="V8" s="2" t="e">
        <f>(NDC_Data[[#This Row],[WAC Price]]-NDC_Data[[#This Row],[340B Price]])*(NDC_Data[[#This Row],[Annual 340B Purchases]]/365*14)</f>
        <v>#N/A</v>
      </c>
      <c r="W8" s="2" t="e">
        <f>(NDC_Data[[#This Row],[WAC Price]]-NDC_Data[[#This Row],[340B Price]])*(NDC_Data[[#This Row],[Annual 340B Purchases]]/365*30)</f>
        <v>#N/A</v>
      </c>
      <c r="X8" s="2" t="e">
        <f>(NDC_Data[[#This Row],[WAC Price]]-NDC_Data[[#This Row],[340B Price]])*(NDC_Data[[#This Row],[Annual 340B Purchases]]/365*45)</f>
        <v>#N/A</v>
      </c>
      <c r="Y8" s="2" t="e">
        <f>(NDC_Data[[#This Row],[WAC Price]]-NDC_Data[[#This Row],[340B Price]])*(NDC_Data[[#This Row],[Annual 340B Purchases]]/365*60)</f>
        <v>#N/A</v>
      </c>
      <c r="Z8" s="2" t="e">
        <f>(NDC_Data[[#This Row],[WAC Price]]-NDC_Data[[#This Row],[340B Price]])*(NDC_Data[[#This Row],[Annual 340B Purchases]]/365*120)</f>
        <v>#N/A</v>
      </c>
      <c r="AA8" s="16" t="e">
        <f>(NDC_Data[[#This Row],[WAC Price]]-NDC_Data[[#This Row],[340B Price]])*(NDC_Data[[#This Row],[Annual 340B Purchases]])</f>
        <v>#N/A</v>
      </c>
      <c r="AC8" s="7"/>
      <c r="AD8" s="8"/>
    </row>
    <row r="9" spans="1:30" x14ac:dyDescent="0.55000000000000004">
      <c r="A9" s="38">
        <v>57962001428</v>
      </c>
      <c r="B9" s="38" t="s">
        <v>44</v>
      </c>
      <c r="C9" s="39" t="s">
        <v>117</v>
      </c>
      <c r="D9" s="39" t="s">
        <v>19</v>
      </c>
      <c r="E9" s="39" t="s">
        <v>110</v>
      </c>
      <c r="F9" s="39" t="s">
        <v>110</v>
      </c>
      <c r="G9" s="39" t="s">
        <v>110</v>
      </c>
      <c r="H9" s="39" t="s">
        <v>118</v>
      </c>
      <c r="I9" s="24">
        <f>SUMIFS('Historical Purchases'!Q:Q,'Historical Purchases'!N:N,NDC_Data[[#This Row],[NDC]])</f>
        <v>0</v>
      </c>
      <c r="J9" s="35" t="e">
        <f>_xlfn.XLOOKUP(NDC_Data[[#This Row],[NDC]],'Pricing Data'!C:C,'Pricing Data'!F:F)</f>
        <v>#N/A</v>
      </c>
      <c r="K9" s="36" t="e">
        <f>_xlfn.XLOOKUP(NDC_Data[[#This Row],[NDC]],'Pricing Data'!C:C,'Pricing Data'!J:J)</f>
        <v>#N/A</v>
      </c>
      <c r="L9" s="45" t="e">
        <f>I9*(J9-(NDC_Data[[#This Row],[340B Price]]*'Drug Cost Impact Summary'!$D$13))</f>
        <v>#N/A</v>
      </c>
      <c r="M9" s="45" t="e">
        <f>(NDC_Data[[#This Row],[WAC Price]])*(NDC_Data[[#This Row],[Annual 340B Purchases]])</f>
        <v>#N/A</v>
      </c>
      <c r="N9" s="40" t="e">
        <f>(NDC_Data[[#This Row],[340B Price]]*NDC_Data[[#This Row],[Annual 340B Purchases]])-NDC_Data[[#This Row],[Annual Spend at 340B]]</f>
        <v>#N/A</v>
      </c>
      <c r="O9" s="40" t="e">
        <f>(K9-J9)*I9*'Drug Cost Impact Summary'!$E$13</f>
        <v>#N/A</v>
      </c>
      <c r="P9" s="40" t="e">
        <f>NDC_Data[[#This Row],[Annual Spend at WAC]]-NDC_Data[[#This Row],[Annual Spend at 340B]]</f>
        <v>#N/A</v>
      </c>
      <c r="Q9" s="41" t="str">
        <f>IFERROR(NDC_Data[[#This Row],[Annual Inrease in Upfront Inventory Spend]]/NDC_Data[[#This Row],[Annual Spend at 340B]],"0")</f>
        <v>0</v>
      </c>
      <c r="R9" s="40" t="e">
        <f>NDC_Data[[#This Row],[Annual Impact of Lost COGS Discount]]+NDC_Data[[#This Row],[Annual Impact of Denied Rebates]]</f>
        <v>#N/A</v>
      </c>
      <c r="S9" s="42" t="str">
        <f>IFERROR(NDC_Data[[#This Row],[Total Annual Increase in Net Spend]]/NDC_Data[[#This Row],[Annual Spend at 340B]],"0")</f>
        <v>0</v>
      </c>
      <c r="T9" s="14"/>
      <c r="U9" s="43" t="e">
        <f>(NDC_Data[[#This Row],[WAC Price]]-NDC_Data[[#This Row],[340B Price]])*(NDC_Data[[#This Row],[Annual 340B Purchases]]/365*7)</f>
        <v>#N/A</v>
      </c>
      <c r="V9" s="40" t="e">
        <f>(NDC_Data[[#This Row],[WAC Price]]-NDC_Data[[#This Row],[340B Price]])*(NDC_Data[[#This Row],[Annual 340B Purchases]]/365*14)</f>
        <v>#N/A</v>
      </c>
      <c r="W9" s="40" t="e">
        <f>(NDC_Data[[#This Row],[WAC Price]]-NDC_Data[[#This Row],[340B Price]])*(NDC_Data[[#This Row],[Annual 340B Purchases]]/365*30)</f>
        <v>#N/A</v>
      </c>
      <c r="X9" s="40" t="e">
        <f>(NDC_Data[[#This Row],[WAC Price]]-NDC_Data[[#This Row],[340B Price]])*(NDC_Data[[#This Row],[Annual 340B Purchases]]/365*45)</f>
        <v>#N/A</v>
      </c>
      <c r="Y9" s="40" t="e">
        <f>(NDC_Data[[#This Row],[WAC Price]]-NDC_Data[[#This Row],[340B Price]])*(NDC_Data[[#This Row],[Annual 340B Purchases]]/365*60)</f>
        <v>#N/A</v>
      </c>
      <c r="Z9" s="40" t="e">
        <f>(NDC_Data[[#This Row],[WAC Price]]-NDC_Data[[#This Row],[340B Price]])*(NDC_Data[[#This Row],[Annual 340B Purchases]]/365*120)</f>
        <v>#N/A</v>
      </c>
      <c r="AA9" s="44" t="e">
        <f>(NDC_Data[[#This Row],[WAC Price]]-NDC_Data[[#This Row],[340B Price]])*(NDC_Data[[#This Row],[Annual 340B Purchases]])</f>
        <v>#N/A</v>
      </c>
      <c r="AC9" s="7"/>
      <c r="AD9" s="8"/>
    </row>
    <row r="10" spans="1:30" x14ac:dyDescent="0.55000000000000004">
      <c r="A10" s="9">
        <v>57962028028</v>
      </c>
      <c r="B10" s="9" t="s">
        <v>44</v>
      </c>
      <c r="C10" s="1" t="s">
        <v>119</v>
      </c>
      <c r="D10" s="1" t="s">
        <v>19</v>
      </c>
      <c r="E10" s="1" t="s">
        <v>110</v>
      </c>
      <c r="F10" s="1" t="s">
        <v>110</v>
      </c>
      <c r="G10" s="1" t="s">
        <v>110</v>
      </c>
      <c r="H10" s="1" t="s">
        <v>118</v>
      </c>
      <c r="I10" s="24">
        <f>SUMIFS('Historical Purchases'!Q:Q,'Historical Purchases'!N:N,NDC_Data[[#This Row],[NDC]])</f>
        <v>0</v>
      </c>
      <c r="J10" s="35" t="e">
        <f>_xlfn.XLOOKUP(NDC_Data[[#This Row],[NDC]],'Pricing Data'!C:C,'Pricing Data'!F:F)</f>
        <v>#N/A</v>
      </c>
      <c r="K10" s="36" t="e">
        <f>_xlfn.XLOOKUP(NDC_Data[[#This Row],[NDC]],'Pricing Data'!C:C,'Pricing Data'!J:J)</f>
        <v>#N/A</v>
      </c>
      <c r="L10" s="21" t="e">
        <f>I10*(J10-(NDC_Data[[#This Row],[340B Price]]*'Drug Cost Impact Summary'!$D$13))</f>
        <v>#N/A</v>
      </c>
      <c r="M10" s="21" t="e">
        <f>(NDC_Data[[#This Row],[WAC Price]])*(NDC_Data[[#This Row],[Annual 340B Purchases]])</f>
        <v>#N/A</v>
      </c>
      <c r="N10" s="2" t="e">
        <f>(NDC_Data[[#This Row],[340B Price]]*NDC_Data[[#This Row],[Annual 340B Purchases]])-NDC_Data[[#This Row],[Annual Spend at 340B]]</f>
        <v>#N/A</v>
      </c>
      <c r="O10" s="2" t="e">
        <f>(K10-J10)*I10*'Drug Cost Impact Summary'!$E$13</f>
        <v>#N/A</v>
      </c>
      <c r="P10" s="2" t="e">
        <f>NDC_Data[[#This Row],[Annual Spend at WAC]]-NDC_Data[[#This Row],[Annual Spend at 340B]]</f>
        <v>#N/A</v>
      </c>
      <c r="Q10" s="41" t="str">
        <f>IFERROR(NDC_Data[[#This Row],[Annual Inrease in Upfront Inventory Spend]]/NDC_Data[[#This Row],[Annual Spend at 340B]],"0")</f>
        <v>0</v>
      </c>
      <c r="R10" s="2" t="e">
        <f>NDC_Data[[#This Row],[Annual Impact of Lost COGS Discount]]+NDC_Data[[#This Row],[Annual Impact of Denied Rebates]]</f>
        <v>#N/A</v>
      </c>
      <c r="S10" s="6" t="str">
        <f>IFERROR(NDC_Data[[#This Row],[Total Annual Increase in Net Spend]]/NDC_Data[[#This Row],[Annual Spend at 340B]],"0")</f>
        <v>0</v>
      </c>
      <c r="T10" s="14"/>
      <c r="U10" s="15" t="e">
        <f>(NDC_Data[[#This Row],[WAC Price]]-NDC_Data[[#This Row],[340B Price]])*(NDC_Data[[#This Row],[Annual 340B Purchases]]/365*7)</f>
        <v>#N/A</v>
      </c>
      <c r="V10" s="2" t="e">
        <f>(NDC_Data[[#This Row],[WAC Price]]-NDC_Data[[#This Row],[340B Price]])*(NDC_Data[[#This Row],[Annual 340B Purchases]]/365*14)</f>
        <v>#N/A</v>
      </c>
      <c r="W10" s="2" t="e">
        <f>(NDC_Data[[#This Row],[WAC Price]]-NDC_Data[[#This Row],[340B Price]])*(NDC_Data[[#This Row],[Annual 340B Purchases]]/365*30)</f>
        <v>#N/A</v>
      </c>
      <c r="X10" s="2" t="e">
        <f>(NDC_Data[[#This Row],[WAC Price]]-NDC_Data[[#This Row],[340B Price]])*(NDC_Data[[#This Row],[Annual 340B Purchases]]/365*45)</f>
        <v>#N/A</v>
      </c>
      <c r="Y10" s="2" t="e">
        <f>(NDC_Data[[#This Row],[WAC Price]]-NDC_Data[[#This Row],[340B Price]])*(NDC_Data[[#This Row],[Annual 340B Purchases]]/365*60)</f>
        <v>#N/A</v>
      </c>
      <c r="Z10" s="2" t="e">
        <f>(NDC_Data[[#This Row],[WAC Price]]-NDC_Data[[#This Row],[340B Price]])*(NDC_Data[[#This Row],[Annual 340B Purchases]]/365*120)</f>
        <v>#N/A</v>
      </c>
      <c r="AA10" s="16" t="e">
        <f>(NDC_Data[[#This Row],[WAC Price]]-NDC_Data[[#This Row],[340B Price]])*(NDC_Data[[#This Row],[Annual 340B Purchases]])</f>
        <v>#N/A</v>
      </c>
      <c r="AC10" s="7"/>
      <c r="AD10" s="8"/>
    </row>
    <row r="11" spans="1:30" x14ac:dyDescent="0.55000000000000004">
      <c r="A11" s="38">
        <v>57962042028</v>
      </c>
      <c r="B11" s="38" t="s">
        <v>44</v>
      </c>
      <c r="C11" s="39" t="s">
        <v>120</v>
      </c>
      <c r="D11" s="39" t="s">
        <v>19</v>
      </c>
      <c r="E11" s="39" t="s">
        <v>110</v>
      </c>
      <c r="F11" s="39" t="s">
        <v>110</v>
      </c>
      <c r="G11" s="39" t="s">
        <v>110</v>
      </c>
      <c r="H11" s="39" t="s">
        <v>118</v>
      </c>
      <c r="I11" s="24">
        <f>SUMIFS('Historical Purchases'!Q:Q,'Historical Purchases'!N:N,NDC_Data[[#This Row],[NDC]])</f>
        <v>0</v>
      </c>
      <c r="J11" s="35" t="e">
        <f>_xlfn.XLOOKUP(NDC_Data[[#This Row],[NDC]],'Pricing Data'!C:C,'Pricing Data'!F:F)</f>
        <v>#N/A</v>
      </c>
      <c r="K11" s="36" t="e">
        <f>_xlfn.XLOOKUP(NDC_Data[[#This Row],[NDC]],'Pricing Data'!C:C,'Pricing Data'!J:J)</f>
        <v>#N/A</v>
      </c>
      <c r="L11" s="45" t="e">
        <f>I11*(J11-(NDC_Data[[#This Row],[340B Price]]*'Drug Cost Impact Summary'!$D$13))</f>
        <v>#N/A</v>
      </c>
      <c r="M11" s="45" t="e">
        <f>(NDC_Data[[#This Row],[WAC Price]])*(NDC_Data[[#This Row],[Annual 340B Purchases]])</f>
        <v>#N/A</v>
      </c>
      <c r="N11" s="40" t="e">
        <f>(NDC_Data[[#This Row],[340B Price]]*NDC_Data[[#This Row],[Annual 340B Purchases]])-NDC_Data[[#This Row],[Annual Spend at 340B]]</f>
        <v>#N/A</v>
      </c>
      <c r="O11" s="40" t="e">
        <f>(K11-J11)*I11*'Drug Cost Impact Summary'!$E$13</f>
        <v>#N/A</v>
      </c>
      <c r="P11" s="40" t="e">
        <f>NDC_Data[[#This Row],[Annual Spend at WAC]]-NDC_Data[[#This Row],[Annual Spend at 340B]]</f>
        <v>#N/A</v>
      </c>
      <c r="Q11" s="41" t="str">
        <f>IFERROR(NDC_Data[[#This Row],[Annual Inrease in Upfront Inventory Spend]]/NDC_Data[[#This Row],[Annual Spend at 340B]],"0")</f>
        <v>0</v>
      </c>
      <c r="R11" s="40" t="e">
        <f>NDC_Data[[#This Row],[Annual Impact of Lost COGS Discount]]+NDC_Data[[#This Row],[Annual Impact of Denied Rebates]]</f>
        <v>#N/A</v>
      </c>
      <c r="S11" s="42" t="str">
        <f>IFERROR(NDC_Data[[#This Row],[Total Annual Increase in Net Spend]]/NDC_Data[[#This Row],[Annual Spend at 340B]],"0")</f>
        <v>0</v>
      </c>
      <c r="T11" s="14"/>
      <c r="U11" s="43" t="e">
        <f>(NDC_Data[[#This Row],[WAC Price]]-NDC_Data[[#This Row],[340B Price]])*(NDC_Data[[#This Row],[Annual 340B Purchases]]/365*7)</f>
        <v>#N/A</v>
      </c>
      <c r="V11" s="40" t="e">
        <f>(NDC_Data[[#This Row],[WAC Price]]-NDC_Data[[#This Row],[340B Price]])*(NDC_Data[[#This Row],[Annual 340B Purchases]]/365*14)</f>
        <v>#N/A</v>
      </c>
      <c r="W11" s="40" t="e">
        <f>(NDC_Data[[#This Row],[WAC Price]]-NDC_Data[[#This Row],[340B Price]])*(NDC_Data[[#This Row],[Annual 340B Purchases]]/365*30)</f>
        <v>#N/A</v>
      </c>
      <c r="X11" s="40" t="e">
        <f>(NDC_Data[[#This Row],[WAC Price]]-NDC_Data[[#This Row],[340B Price]])*(NDC_Data[[#This Row],[Annual 340B Purchases]]/365*45)</f>
        <v>#N/A</v>
      </c>
      <c r="Y11" s="40" t="e">
        <f>(NDC_Data[[#This Row],[WAC Price]]-NDC_Data[[#This Row],[340B Price]])*(NDC_Data[[#This Row],[Annual 340B Purchases]]/365*60)</f>
        <v>#N/A</v>
      </c>
      <c r="Z11" s="40" t="e">
        <f>(NDC_Data[[#This Row],[WAC Price]]-NDC_Data[[#This Row],[340B Price]])*(NDC_Data[[#This Row],[Annual 340B Purchases]]/365*120)</f>
        <v>#N/A</v>
      </c>
      <c r="AA11" s="44" t="e">
        <f>(NDC_Data[[#This Row],[WAC Price]]-NDC_Data[[#This Row],[340B Price]])*(NDC_Data[[#This Row],[Annual 340B Purchases]])</f>
        <v>#N/A</v>
      </c>
      <c r="AC11" s="7"/>
      <c r="AD11" s="8"/>
    </row>
    <row r="12" spans="1:30" x14ac:dyDescent="0.55000000000000004">
      <c r="A12" s="9">
        <v>57962007028</v>
      </c>
      <c r="B12" s="9" t="s">
        <v>44</v>
      </c>
      <c r="C12" s="1" t="s">
        <v>121</v>
      </c>
      <c r="D12" s="1" t="s">
        <v>19</v>
      </c>
      <c r="E12" s="1" t="s">
        <v>110</v>
      </c>
      <c r="F12" s="1" t="s">
        <v>110</v>
      </c>
      <c r="G12" s="1" t="s">
        <v>110</v>
      </c>
      <c r="H12" s="1" t="s">
        <v>118</v>
      </c>
      <c r="I12" s="24">
        <f>SUMIFS('Historical Purchases'!Q:Q,'Historical Purchases'!N:N,NDC_Data[[#This Row],[NDC]])</f>
        <v>0</v>
      </c>
      <c r="J12" s="35" t="e">
        <f>_xlfn.XLOOKUP(NDC_Data[[#This Row],[NDC]],'Pricing Data'!C:C,'Pricing Data'!F:F)</f>
        <v>#N/A</v>
      </c>
      <c r="K12" s="36" t="e">
        <f>_xlfn.XLOOKUP(NDC_Data[[#This Row],[NDC]],'Pricing Data'!C:C,'Pricing Data'!J:J)</f>
        <v>#N/A</v>
      </c>
      <c r="L12" s="21" t="e">
        <f>I12*(J12-(NDC_Data[[#This Row],[340B Price]]*'Drug Cost Impact Summary'!$D$13))</f>
        <v>#N/A</v>
      </c>
      <c r="M12" s="21" t="e">
        <f>(NDC_Data[[#This Row],[WAC Price]])*(NDC_Data[[#This Row],[Annual 340B Purchases]])</f>
        <v>#N/A</v>
      </c>
      <c r="N12" s="2" t="e">
        <f>(NDC_Data[[#This Row],[340B Price]]*NDC_Data[[#This Row],[Annual 340B Purchases]])-NDC_Data[[#This Row],[Annual Spend at 340B]]</f>
        <v>#N/A</v>
      </c>
      <c r="O12" s="2" t="e">
        <f>(K12-J12)*I12*'Drug Cost Impact Summary'!$E$13</f>
        <v>#N/A</v>
      </c>
      <c r="P12" s="2" t="e">
        <f>NDC_Data[[#This Row],[Annual Spend at WAC]]-NDC_Data[[#This Row],[Annual Spend at 340B]]</f>
        <v>#N/A</v>
      </c>
      <c r="Q12" s="41" t="str">
        <f>IFERROR(NDC_Data[[#This Row],[Annual Inrease in Upfront Inventory Spend]]/NDC_Data[[#This Row],[Annual Spend at 340B]],"0")</f>
        <v>0</v>
      </c>
      <c r="R12" s="2" t="e">
        <f>NDC_Data[[#This Row],[Annual Impact of Lost COGS Discount]]+NDC_Data[[#This Row],[Annual Impact of Denied Rebates]]</f>
        <v>#N/A</v>
      </c>
      <c r="S12" s="6" t="str">
        <f>IFERROR(NDC_Data[[#This Row],[Total Annual Increase in Net Spend]]/NDC_Data[[#This Row],[Annual Spend at 340B]],"0")</f>
        <v>0</v>
      </c>
      <c r="T12" s="14"/>
      <c r="U12" s="15" t="e">
        <f>(NDC_Data[[#This Row],[WAC Price]]-NDC_Data[[#This Row],[340B Price]])*(NDC_Data[[#This Row],[Annual 340B Purchases]]/365*7)</f>
        <v>#N/A</v>
      </c>
      <c r="V12" s="2" t="e">
        <f>(NDC_Data[[#This Row],[WAC Price]]-NDC_Data[[#This Row],[340B Price]])*(NDC_Data[[#This Row],[Annual 340B Purchases]]/365*14)</f>
        <v>#N/A</v>
      </c>
      <c r="W12" s="2" t="e">
        <f>(NDC_Data[[#This Row],[WAC Price]]-NDC_Data[[#This Row],[340B Price]])*(NDC_Data[[#This Row],[Annual 340B Purchases]]/365*30)</f>
        <v>#N/A</v>
      </c>
      <c r="X12" s="2" t="e">
        <f>(NDC_Data[[#This Row],[WAC Price]]-NDC_Data[[#This Row],[340B Price]])*(NDC_Data[[#This Row],[Annual 340B Purchases]]/365*45)</f>
        <v>#N/A</v>
      </c>
      <c r="Y12" s="2" t="e">
        <f>(NDC_Data[[#This Row],[WAC Price]]-NDC_Data[[#This Row],[340B Price]])*(NDC_Data[[#This Row],[Annual 340B Purchases]]/365*60)</f>
        <v>#N/A</v>
      </c>
      <c r="Z12" s="2" t="e">
        <f>(NDC_Data[[#This Row],[WAC Price]]-NDC_Data[[#This Row],[340B Price]])*(NDC_Data[[#This Row],[Annual 340B Purchases]]/365*120)</f>
        <v>#N/A</v>
      </c>
      <c r="AA12" s="16" t="e">
        <f>(NDC_Data[[#This Row],[WAC Price]]-NDC_Data[[#This Row],[340B Price]])*(NDC_Data[[#This Row],[Annual 340B Purchases]])</f>
        <v>#N/A</v>
      </c>
      <c r="AC12" s="7"/>
      <c r="AD12" s="8"/>
    </row>
    <row r="13" spans="1:30" x14ac:dyDescent="0.55000000000000004">
      <c r="A13" s="38">
        <v>57962000712</v>
      </c>
      <c r="B13" s="38" t="s">
        <v>44</v>
      </c>
      <c r="C13" s="39" t="s">
        <v>122</v>
      </c>
      <c r="D13" s="39" t="s">
        <v>19</v>
      </c>
      <c r="E13" s="39" t="s">
        <v>110</v>
      </c>
      <c r="F13" s="39" t="s">
        <v>110</v>
      </c>
      <c r="G13" s="39" t="s">
        <v>110</v>
      </c>
      <c r="H13" s="39" t="s">
        <v>123</v>
      </c>
      <c r="I13" s="24">
        <f>SUMIFS('Historical Purchases'!Q:Q,'Historical Purchases'!N:N,NDC_Data[[#This Row],[NDC]])</f>
        <v>0</v>
      </c>
      <c r="J13" s="35" t="e">
        <f>_xlfn.XLOOKUP(NDC_Data[[#This Row],[NDC]],'Pricing Data'!C:C,'Pricing Data'!F:F)</f>
        <v>#N/A</v>
      </c>
      <c r="K13" s="36" t="e">
        <f>_xlfn.XLOOKUP(NDC_Data[[#This Row],[NDC]],'Pricing Data'!C:C,'Pricing Data'!J:J)</f>
        <v>#N/A</v>
      </c>
      <c r="L13" s="45" t="e">
        <f>I13*(J13-(NDC_Data[[#This Row],[340B Price]]*'Drug Cost Impact Summary'!$D$13))</f>
        <v>#N/A</v>
      </c>
      <c r="M13" s="45" t="e">
        <f>(NDC_Data[[#This Row],[WAC Price]])*(NDC_Data[[#This Row],[Annual 340B Purchases]])</f>
        <v>#N/A</v>
      </c>
      <c r="N13" s="40" t="e">
        <f>(NDC_Data[[#This Row],[340B Price]]*NDC_Data[[#This Row],[Annual 340B Purchases]])-NDC_Data[[#This Row],[Annual Spend at 340B]]</f>
        <v>#N/A</v>
      </c>
      <c r="O13" s="40" t="e">
        <f>(K13-J13)*I13*'Drug Cost Impact Summary'!$E$13</f>
        <v>#N/A</v>
      </c>
      <c r="P13" s="40" t="e">
        <f>NDC_Data[[#This Row],[Annual Spend at WAC]]-NDC_Data[[#This Row],[Annual Spend at 340B]]</f>
        <v>#N/A</v>
      </c>
      <c r="Q13" s="41" t="str">
        <f>IFERROR(NDC_Data[[#This Row],[Annual Inrease in Upfront Inventory Spend]]/NDC_Data[[#This Row],[Annual Spend at 340B]],"0")</f>
        <v>0</v>
      </c>
      <c r="R13" s="40" t="e">
        <f>NDC_Data[[#This Row],[Annual Impact of Lost COGS Discount]]+NDC_Data[[#This Row],[Annual Impact of Denied Rebates]]</f>
        <v>#N/A</v>
      </c>
      <c r="S13" s="42" t="str">
        <f>IFERROR(NDC_Data[[#This Row],[Total Annual Increase in Net Spend]]/NDC_Data[[#This Row],[Annual Spend at 340B]],"0")</f>
        <v>0</v>
      </c>
      <c r="T13" s="14"/>
      <c r="U13" s="43" t="e">
        <f>(NDC_Data[[#This Row],[WAC Price]]-NDC_Data[[#This Row],[340B Price]])*(NDC_Data[[#This Row],[Annual 340B Purchases]]/365*7)</f>
        <v>#N/A</v>
      </c>
      <c r="V13" s="40" t="e">
        <f>(NDC_Data[[#This Row],[WAC Price]]-NDC_Data[[#This Row],[340B Price]])*(NDC_Data[[#This Row],[Annual 340B Purchases]]/365*14)</f>
        <v>#N/A</v>
      </c>
      <c r="W13" s="40" t="e">
        <f>(NDC_Data[[#This Row],[WAC Price]]-NDC_Data[[#This Row],[340B Price]])*(NDC_Data[[#This Row],[Annual 340B Purchases]]/365*30)</f>
        <v>#N/A</v>
      </c>
      <c r="X13" s="40" t="e">
        <f>(NDC_Data[[#This Row],[WAC Price]]-NDC_Data[[#This Row],[340B Price]])*(NDC_Data[[#This Row],[Annual 340B Purchases]]/365*45)</f>
        <v>#N/A</v>
      </c>
      <c r="Y13" s="40" t="e">
        <f>(NDC_Data[[#This Row],[WAC Price]]-NDC_Data[[#This Row],[340B Price]])*(NDC_Data[[#This Row],[Annual 340B Purchases]]/365*60)</f>
        <v>#N/A</v>
      </c>
      <c r="Z13" s="40" t="e">
        <f>(NDC_Data[[#This Row],[WAC Price]]-NDC_Data[[#This Row],[340B Price]])*(NDC_Data[[#This Row],[Annual 340B Purchases]]/365*120)</f>
        <v>#N/A</v>
      </c>
      <c r="AA13" s="44" t="e">
        <f>(NDC_Data[[#This Row],[WAC Price]]-NDC_Data[[#This Row],[340B Price]])*(NDC_Data[[#This Row],[Annual 340B Purchases]])</f>
        <v>#N/A</v>
      </c>
      <c r="AC13" s="7"/>
      <c r="AD13" s="8"/>
    </row>
    <row r="14" spans="1:30" x14ac:dyDescent="0.55000000000000004">
      <c r="A14" s="9">
        <v>456120130</v>
      </c>
      <c r="B14" s="9" t="s">
        <v>55</v>
      </c>
      <c r="C14" s="1" t="s">
        <v>124</v>
      </c>
      <c r="D14" s="1" t="s">
        <v>19</v>
      </c>
      <c r="E14" s="1" t="s">
        <v>109</v>
      </c>
      <c r="F14" s="1" t="s">
        <v>110</v>
      </c>
      <c r="G14" s="1" t="s">
        <v>110</v>
      </c>
      <c r="H14" s="1" t="s">
        <v>125</v>
      </c>
      <c r="I14" s="24">
        <f>SUMIFS('Historical Purchases'!Q:Q,'Historical Purchases'!N:N,NDC_Data[[#This Row],[NDC]])</f>
        <v>0</v>
      </c>
      <c r="J14" s="35" t="e">
        <f>_xlfn.XLOOKUP(NDC_Data[[#This Row],[NDC]],'Pricing Data'!C:C,'Pricing Data'!F:F)</f>
        <v>#N/A</v>
      </c>
      <c r="K14" s="36" t="e">
        <f>_xlfn.XLOOKUP(NDC_Data[[#This Row],[NDC]],'Pricing Data'!C:C,'Pricing Data'!J:J)</f>
        <v>#N/A</v>
      </c>
      <c r="L14" s="21" t="e">
        <f>I14*(J14-(NDC_Data[[#This Row],[340B Price]]*'Drug Cost Impact Summary'!$D$13))</f>
        <v>#N/A</v>
      </c>
      <c r="M14" s="21" t="e">
        <f>(NDC_Data[[#This Row],[WAC Price]])*(NDC_Data[[#This Row],[Annual 340B Purchases]])</f>
        <v>#N/A</v>
      </c>
      <c r="N14" s="2" t="e">
        <f>(NDC_Data[[#This Row],[340B Price]]*NDC_Data[[#This Row],[Annual 340B Purchases]])-NDC_Data[[#This Row],[Annual Spend at 340B]]</f>
        <v>#N/A</v>
      </c>
      <c r="O14" s="2" t="e">
        <f>(K14-J14)*I14*'Drug Cost Impact Summary'!$E$13</f>
        <v>#N/A</v>
      </c>
      <c r="P14" s="2" t="e">
        <f>NDC_Data[[#This Row],[Annual Spend at WAC]]-NDC_Data[[#This Row],[Annual Spend at 340B]]</f>
        <v>#N/A</v>
      </c>
      <c r="Q14" s="41" t="str">
        <f>IFERROR(NDC_Data[[#This Row],[Annual Inrease in Upfront Inventory Spend]]/NDC_Data[[#This Row],[Annual Spend at 340B]],"0")</f>
        <v>0</v>
      </c>
      <c r="R14" s="2" t="e">
        <f>NDC_Data[[#This Row],[Annual Impact of Lost COGS Discount]]+NDC_Data[[#This Row],[Annual Impact of Denied Rebates]]</f>
        <v>#N/A</v>
      </c>
      <c r="S14" s="6" t="str">
        <f>IFERROR(NDC_Data[[#This Row],[Total Annual Increase in Net Spend]]/NDC_Data[[#This Row],[Annual Spend at 340B]],"0")</f>
        <v>0</v>
      </c>
      <c r="T14" s="14"/>
      <c r="U14" s="15" t="e">
        <f>(NDC_Data[[#This Row],[WAC Price]]-NDC_Data[[#This Row],[340B Price]])*(NDC_Data[[#This Row],[Annual 340B Purchases]]/365*7)</f>
        <v>#N/A</v>
      </c>
      <c r="V14" s="2" t="e">
        <f>(NDC_Data[[#This Row],[WAC Price]]-NDC_Data[[#This Row],[340B Price]])*(NDC_Data[[#This Row],[Annual 340B Purchases]]/365*14)</f>
        <v>#N/A</v>
      </c>
      <c r="W14" s="2" t="e">
        <f>(NDC_Data[[#This Row],[WAC Price]]-NDC_Data[[#This Row],[340B Price]])*(NDC_Data[[#This Row],[Annual 340B Purchases]]/365*30)</f>
        <v>#N/A</v>
      </c>
      <c r="X14" s="2" t="e">
        <f>(NDC_Data[[#This Row],[WAC Price]]-NDC_Data[[#This Row],[340B Price]])*(NDC_Data[[#This Row],[Annual 340B Purchases]]/365*45)</f>
        <v>#N/A</v>
      </c>
      <c r="Y14" s="2" t="e">
        <f>(NDC_Data[[#This Row],[WAC Price]]-NDC_Data[[#This Row],[340B Price]])*(NDC_Data[[#This Row],[Annual 340B Purchases]]/365*60)</f>
        <v>#N/A</v>
      </c>
      <c r="Z14" s="2" t="e">
        <f>(NDC_Data[[#This Row],[WAC Price]]-NDC_Data[[#This Row],[340B Price]])*(NDC_Data[[#This Row],[Annual 340B Purchases]]/365*120)</f>
        <v>#N/A</v>
      </c>
      <c r="AA14" s="16" t="e">
        <f>(NDC_Data[[#This Row],[WAC Price]]-NDC_Data[[#This Row],[340B Price]])*(NDC_Data[[#This Row],[Annual 340B Purchases]])</f>
        <v>#N/A</v>
      </c>
      <c r="AC14" s="7"/>
      <c r="AD14" s="8"/>
    </row>
    <row r="15" spans="1:30" x14ac:dyDescent="0.55000000000000004">
      <c r="A15" s="38">
        <v>456120230</v>
      </c>
      <c r="B15" s="38" t="s">
        <v>55</v>
      </c>
      <c r="C15" s="39" t="s">
        <v>126</v>
      </c>
      <c r="D15" s="39" t="s">
        <v>19</v>
      </c>
      <c r="E15" s="39" t="s">
        <v>109</v>
      </c>
      <c r="F15" s="39" t="s">
        <v>110</v>
      </c>
      <c r="G15" s="39" t="s">
        <v>110</v>
      </c>
      <c r="H15" s="39" t="s">
        <v>125</v>
      </c>
      <c r="I15" s="24">
        <f>SUMIFS('Historical Purchases'!Q:Q,'Historical Purchases'!N:N,NDC_Data[[#This Row],[NDC]])</f>
        <v>0</v>
      </c>
      <c r="J15" s="35" t="e">
        <f>_xlfn.XLOOKUP(NDC_Data[[#This Row],[NDC]],'Pricing Data'!C:C,'Pricing Data'!F:F)</f>
        <v>#N/A</v>
      </c>
      <c r="K15" s="36" t="e">
        <f>_xlfn.XLOOKUP(NDC_Data[[#This Row],[NDC]],'Pricing Data'!C:C,'Pricing Data'!J:J)</f>
        <v>#N/A</v>
      </c>
      <c r="L15" s="45" t="e">
        <f>I15*(J15-(NDC_Data[[#This Row],[340B Price]]*'Drug Cost Impact Summary'!$D$13))</f>
        <v>#N/A</v>
      </c>
      <c r="M15" s="45" t="e">
        <f>(NDC_Data[[#This Row],[WAC Price]])*(NDC_Data[[#This Row],[Annual 340B Purchases]])</f>
        <v>#N/A</v>
      </c>
      <c r="N15" s="40" t="e">
        <f>(NDC_Data[[#This Row],[340B Price]]*NDC_Data[[#This Row],[Annual 340B Purchases]])-NDC_Data[[#This Row],[Annual Spend at 340B]]</f>
        <v>#N/A</v>
      </c>
      <c r="O15" s="40" t="e">
        <f>(K15-J15)*I15*'Drug Cost Impact Summary'!$E$13</f>
        <v>#N/A</v>
      </c>
      <c r="P15" s="40" t="e">
        <f>NDC_Data[[#This Row],[Annual Spend at WAC]]-NDC_Data[[#This Row],[Annual Spend at 340B]]</f>
        <v>#N/A</v>
      </c>
      <c r="Q15" s="41" t="str">
        <f>IFERROR(NDC_Data[[#This Row],[Annual Inrease in Upfront Inventory Spend]]/NDC_Data[[#This Row],[Annual Spend at 340B]],"0")</f>
        <v>0</v>
      </c>
      <c r="R15" s="40" t="e">
        <f>NDC_Data[[#This Row],[Annual Impact of Lost COGS Discount]]+NDC_Data[[#This Row],[Annual Impact of Denied Rebates]]</f>
        <v>#N/A</v>
      </c>
      <c r="S15" s="42" t="str">
        <f>IFERROR(NDC_Data[[#This Row],[Total Annual Increase in Net Spend]]/NDC_Data[[#This Row],[Annual Spend at 340B]],"0")</f>
        <v>0</v>
      </c>
      <c r="T15" s="14"/>
      <c r="U15" s="43" t="e">
        <f>(NDC_Data[[#This Row],[WAC Price]]-NDC_Data[[#This Row],[340B Price]])*(NDC_Data[[#This Row],[Annual 340B Purchases]]/365*7)</f>
        <v>#N/A</v>
      </c>
      <c r="V15" s="40" t="e">
        <f>(NDC_Data[[#This Row],[WAC Price]]-NDC_Data[[#This Row],[340B Price]])*(NDC_Data[[#This Row],[Annual 340B Purchases]]/365*14)</f>
        <v>#N/A</v>
      </c>
      <c r="W15" s="40" t="e">
        <f>(NDC_Data[[#This Row],[WAC Price]]-NDC_Data[[#This Row],[340B Price]])*(NDC_Data[[#This Row],[Annual 340B Purchases]]/365*30)</f>
        <v>#N/A</v>
      </c>
      <c r="X15" s="40" t="e">
        <f>(NDC_Data[[#This Row],[WAC Price]]-NDC_Data[[#This Row],[340B Price]])*(NDC_Data[[#This Row],[Annual 340B Purchases]]/365*45)</f>
        <v>#N/A</v>
      </c>
      <c r="Y15" s="40" t="e">
        <f>(NDC_Data[[#This Row],[WAC Price]]-NDC_Data[[#This Row],[340B Price]])*(NDC_Data[[#This Row],[Annual 340B Purchases]]/365*60)</f>
        <v>#N/A</v>
      </c>
      <c r="Z15" s="40" t="e">
        <f>(NDC_Data[[#This Row],[WAC Price]]-NDC_Data[[#This Row],[340B Price]])*(NDC_Data[[#This Row],[Annual 340B Purchases]]/365*120)</f>
        <v>#N/A</v>
      </c>
      <c r="AA15" s="44" t="e">
        <f>(NDC_Data[[#This Row],[WAC Price]]-NDC_Data[[#This Row],[340B Price]])*(NDC_Data[[#This Row],[Annual 340B Purchases]])</f>
        <v>#N/A</v>
      </c>
      <c r="AC15" s="7"/>
      <c r="AD15" s="8"/>
    </row>
    <row r="16" spans="1:30" x14ac:dyDescent="0.55000000000000004">
      <c r="A16" s="9">
        <v>456120330</v>
      </c>
      <c r="B16" s="9" t="s">
        <v>55</v>
      </c>
      <c r="C16" s="1" t="s">
        <v>127</v>
      </c>
      <c r="D16" s="1" t="s">
        <v>19</v>
      </c>
      <c r="E16" s="1" t="s">
        <v>109</v>
      </c>
      <c r="F16" s="1" t="s">
        <v>110</v>
      </c>
      <c r="G16" s="1" t="s">
        <v>110</v>
      </c>
      <c r="H16" s="1" t="s">
        <v>125</v>
      </c>
      <c r="I16" s="24">
        <f>SUMIFS('Historical Purchases'!Q:Q,'Historical Purchases'!N:N,NDC_Data[[#This Row],[NDC]])</f>
        <v>0</v>
      </c>
      <c r="J16" s="35" t="e">
        <f>_xlfn.XLOOKUP(NDC_Data[[#This Row],[NDC]],'Pricing Data'!C:C,'Pricing Data'!F:F)</f>
        <v>#N/A</v>
      </c>
      <c r="K16" s="36" t="e">
        <f>_xlfn.XLOOKUP(NDC_Data[[#This Row],[NDC]],'Pricing Data'!C:C,'Pricing Data'!J:J)</f>
        <v>#N/A</v>
      </c>
      <c r="L16" s="21" t="e">
        <f>I16*(J16-(NDC_Data[[#This Row],[340B Price]]*'Drug Cost Impact Summary'!$D$13))</f>
        <v>#N/A</v>
      </c>
      <c r="M16" s="21" t="e">
        <f>(NDC_Data[[#This Row],[WAC Price]])*(NDC_Data[[#This Row],[Annual 340B Purchases]])</f>
        <v>#N/A</v>
      </c>
      <c r="N16" s="2" t="e">
        <f>(NDC_Data[[#This Row],[340B Price]]*NDC_Data[[#This Row],[Annual 340B Purchases]])-NDC_Data[[#This Row],[Annual Spend at 340B]]</f>
        <v>#N/A</v>
      </c>
      <c r="O16" s="2" t="e">
        <f>(K16-J16)*I16*'Drug Cost Impact Summary'!$E$13</f>
        <v>#N/A</v>
      </c>
      <c r="P16" s="2" t="e">
        <f>NDC_Data[[#This Row],[Annual Spend at WAC]]-NDC_Data[[#This Row],[Annual Spend at 340B]]</f>
        <v>#N/A</v>
      </c>
      <c r="Q16" s="41" t="str">
        <f>IFERROR(NDC_Data[[#This Row],[Annual Inrease in Upfront Inventory Spend]]/NDC_Data[[#This Row],[Annual Spend at 340B]],"0")</f>
        <v>0</v>
      </c>
      <c r="R16" s="2" t="e">
        <f>NDC_Data[[#This Row],[Annual Impact of Lost COGS Discount]]+NDC_Data[[#This Row],[Annual Impact of Denied Rebates]]</f>
        <v>#N/A</v>
      </c>
      <c r="S16" s="6" t="str">
        <f>IFERROR(NDC_Data[[#This Row],[Total Annual Increase in Net Spend]]/NDC_Data[[#This Row],[Annual Spend at 340B]],"0")</f>
        <v>0</v>
      </c>
      <c r="T16" s="14"/>
      <c r="U16" s="15" t="e">
        <f>(NDC_Data[[#This Row],[WAC Price]]-NDC_Data[[#This Row],[340B Price]])*(NDC_Data[[#This Row],[Annual 340B Purchases]]/365*7)</f>
        <v>#N/A</v>
      </c>
      <c r="V16" s="2" t="e">
        <f>(NDC_Data[[#This Row],[WAC Price]]-NDC_Data[[#This Row],[340B Price]])*(NDC_Data[[#This Row],[Annual 340B Purchases]]/365*14)</f>
        <v>#N/A</v>
      </c>
      <c r="W16" s="2" t="e">
        <f>(NDC_Data[[#This Row],[WAC Price]]-NDC_Data[[#This Row],[340B Price]])*(NDC_Data[[#This Row],[Annual 340B Purchases]]/365*30)</f>
        <v>#N/A</v>
      </c>
      <c r="X16" s="2" t="e">
        <f>(NDC_Data[[#This Row],[WAC Price]]-NDC_Data[[#This Row],[340B Price]])*(NDC_Data[[#This Row],[Annual 340B Purchases]]/365*45)</f>
        <v>#N/A</v>
      </c>
      <c r="Y16" s="2" t="e">
        <f>(NDC_Data[[#This Row],[WAC Price]]-NDC_Data[[#This Row],[340B Price]])*(NDC_Data[[#This Row],[Annual 340B Purchases]]/365*60)</f>
        <v>#N/A</v>
      </c>
      <c r="Z16" s="2" t="e">
        <f>(NDC_Data[[#This Row],[WAC Price]]-NDC_Data[[#This Row],[340B Price]])*(NDC_Data[[#This Row],[Annual 340B Purchases]]/365*120)</f>
        <v>#N/A</v>
      </c>
      <c r="AA16" s="16" t="e">
        <f>(NDC_Data[[#This Row],[WAC Price]]-NDC_Data[[#This Row],[340B Price]])*(NDC_Data[[#This Row],[Annual 340B Purchases]])</f>
        <v>#N/A</v>
      </c>
      <c r="AC16" s="7"/>
      <c r="AD16" s="8"/>
    </row>
    <row r="17" spans="1:30" x14ac:dyDescent="0.55000000000000004">
      <c r="A17" s="38">
        <v>61874011520</v>
      </c>
      <c r="B17" s="38" t="s">
        <v>62</v>
      </c>
      <c r="C17" s="39" t="s">
        <v>128</v>
      </c>
      <c r="D17" s="39" t="s">
        <v>19</v>
      </c>
      <c r="E17" s="39" t="s">
        <v>109</v>
      </c>
      <c r="F17" s="39" t="s">
        <v>110</v>
      </c>
      <c r="G17" s="39" t="s">
        <v>110</v>
      </c>
      <c r="H17" s="39" t="s">
        <v>129</v>
      </c>
      <c r="I17" s="24">
        <f>SUMIFS('Historical Purchases'!Q:Q,'Historical Purchases'!N:N,NDC_Data[[#This Row],[NDC]])</f>
        <v>0</v>
      </c>
      <c r="J17" s="35" t="e">
        <f>_xlfn.XLOOKUP(NDC_Data[[#This Row],[NDC]],'Pricing Data'!C:C,'Pricing Data'!F:F)</f>
        <v>#N/A</v>
      </c>
      <c r="K17" s="36" t="e">
        <f>_xlfn.XLOOKUP(NDC_Data[[#This Row],[NDC]],'Pricing Data'!C:C,'Pricing Data'!J:J)</f>
        <v>#N/A</v>
      </c>
      <c r="L17" s="45" t="e">
        <f>I17*(J17-(NDC_Data[[#This Row],[340B Price]]*'Drug Cost Impact Summary'!$D$13))</f>
        <v>#N/A</v>
      </c>
      <c r="M17" s="45" t="e">
        <f>(NDC_Data[[#This Row],[WAC Price]])*(NDC_Data[[#This Row],[Annual 340B Purchases]])</f>
        <v>#N/A</v>
      </c>
      <c r="N17" s="40" t="e">
        <f>(NDC_Data[[#This Row],[340B Price]]*NDC_Data[[#This Row],[Annual 340B Purchases]])-NDC_Data[[#This Row],[Annual Spend at 340B]]</f>
        <v>#N/A</v>
      </c>
      <c r="O17" s="40" t="e">
        <f>(K17-J17)*I17*'Drug Cost Impact Summary'!$E$13</f>
        <v>#N/A</v>
      </c>
      <c r="P17" s="40" t="e">
        <f>NDC_Data[[#This Row],[Annual Spend at WAC]]-NDC_Data[[#This Row],[Annual Spend at 340B]]</f>
        <v>#N/A</v>
      </c>
      <c r="Q17" s="41" t="str">
        <f>IFERROR(NDC_Data[[#This Row],[Annual Inrease in Upfront Inventory Spend]]/NDC_Data[[#This Row],[Annual Spend at 340B]],"0")</f>
        <v>0</v>
      </c>
      <c r="R17" s="40" t="e">
        <f>NDC_Data[[#This Row],[Annual Impact of Lost COGS Discount]]+NDC_Data[[#This Row],[Annual Impact of Denied Rebates]]</f>
        <v>#N/A</v>
      </c>
      <c r="S17" s="42" t="str">
        <f>IFERROR(NDC_Data[[#This Row],[Total Annual Increase in Net Spend]]/NDC_Data[[#This Row],[Annual Spend at 340B]],"0")</f>
        <v>0</v>
      </c>
      <c r="T17" s="14"/>
      <c r="U17" s="43" t="e">
        <f>(NDC_Data[[#This Row],[WAC Price]]-NDC_Data[[#This Row],[340B Price]])*(NDC_Data[[#This Row],[Annual 340B Purchases]]/365*7)</f>
        <v>#N/A</v>
      </c>
      <c r="V17" s="40" t="e">
        <f>(NDC_Data[[#This Row],[WAC Price]]-NDC_Data[[#This Row],[340B Price]])*(NDC_Data[[#This Row],[Annual 340B Purchases]]/365*14)</f>
        <v>#N/A</v>
      </c>
      <c r="W17" s="40" t="e">
        <f>(NDC_Data[[#This Row],[WAC Price]]-NDC_Data[[#This Row],[340B Price]])*(NDC_Data[[#This Row],[Annual 340B Purchases]]/365*30)</f>
        <v>#N/A</v>
      </c>
      <c r="X17" s="40" t="e">
        <f>(NDC_Data[[#This Row],[WAC Price]]-NDC_Data[[#This Row],[340B Price]])*(NDC_Data[[#This Row],[Annual 340B Purchases]]/365*45)</f>
        <v>#N/A</v>
      </c>
      <c r="Y17" s="40" t="e">
        <f>(NDC_Data[[#This Row],[WAC Price]]-NDC_Data[[#This Row],[340B Price]])*(NDC_Data[[#This Row],[Annual 340B Purchases]]/365*60)</f>
        <v>#N/A</v>
      </c>
      <c r="Z17" s="40" t="e">
        <f>(NDC_Data[[#This Row],[WAC Price]]-NDC_Data[[#This Row],[340B Price]])*(NDC_Data[[#This Row],[Annual 340B Purchases]]/365*120)</f>
        <v>#N/A</v>
      </c>
      <c r="AA17" s="44" t="e">
        <f>(NDC_Data[[#This Row],[WAC Price]]-NDC_Data[[#This Row],[340B Price]])*(NDC_Data[[#This Row],[Annual 340B Purchases]])</f>
        <v>#N/A</v>
      </c>
      <c r="AC17" s="7"/>
      <c r="AD17" s="8"/>
    </row>
    <row r="18" spans="1:30" x14ac:dyDescent="0.55000000000000004">
      <c r="A18" s="9">
        <v>61874011530</v>
      </c>
      <c r="B18" s="9" t="s">
        <v>62</v>
      </c>
      <c r="C18" s="1" t="s">
        <v>128</v>
      </c>
      <c r="D18" s="1" t="s">
        <v>19</v>
      </c>
      <c r="E18" s="1" t="s">
        <v>109</v>
      </c>
      <c r="F18" s="1" t="s">
        <v>110</v>
      </c>
      <c r="G18" s="1" t="s">
        <v>110</v>
      </c>
      <c r="H18" s="1" t="s">
        <v>125</v>
      </c>
      <c r="I18" s="24">
        <f>SUMIFS('Historical Purchases'!Q:Q,'Historical Purchases'!N:N,NDC_Data[[#This Row],[NDC]])</f>
        <v>0</v>
      </c>
      <c r="J18" s="35" t="e">
        <f>_xlfn.XLOOKUP(NDC_Data[[#This Row],[NDC]],'Pricing Data'!C:C,'Pricing Data'!F:F)</f>
        <v>#N/A</v>
      </c>
      <c r="K18" s="36" t="e">
        <f>_xlfn.XLOOKUP(NDC_Data[[#This Row],[NDC]],'Pricing Data'!C:C,'Pricing Data'!J:J)</f>
        <v>#N/A</v>
      </c>
      <c r="L18" s="21" t="e">
        <f>I18*(J18-(NDC_Data[[#This Row],[340B Price]]*'Drug Cost Impact Summary'!$D$13))</f>
        <v>#N/A</v>
      </c>
      <c r="M18" s="21" t="e">
        <f>(NDC_Data[[#This Row],[WAC Price]])*(NDC_Data[[#This Row],[Annual 340B Purchases]])</f>
        <v>#N/A</v>
      </c>
      <c r="N18" s="2" t="e">
        <f>(NDC_Data[[#This Row],[340B Price]]*NDC_Data[[#This Row],[Annual 340B Purchases]])-NDC_Data[[#This Row],[Annual Spend at 340B]]</f>
        <v>#N/A</v>
      </c>
      <c r="O18" s="2" t="e">
        <f>(K18-J18)*I18*'Drug Cost Impact Summary'!$E$13</f>
        <v>#N/A</v>
      </c>
      <c r="P18" s="2" t="e">
        <f>NDC_Data[[#This Row],[Annual Spend at WAC]]-NDC_Data[[#This Row],[Annual Spend at 340B]]</f>
        <v>#N/A</v>
      </c>
      <c r="Q18" s="41" t="str">
        <f>IFERROR(NDC_Data[[#This Row],[Annual Inrease in Upfront Inventory Spend]]/NDC_Data[[#This Row],[Annual Spend at 340B]],"0")</f>
        <v>0</v>
      </c>
      <c r="R18" s="2" t="e">
        <f>NDC_Data[[#This Row],[Annual Impact of Lost COGS Discount]]+NDC_Data[[#This Row],[Annual Impact of Denied Rebates]]</f>
        <v>#N/A</v>
      </c>
      <c r="S18" s="6" t="str">
        <f>IFERROR(NDC_Data[[#This Row],[Total Annual Increase in Net Spend]]/NDC_Data[[#This Row],[Annual Spend at 340B]],"0")</f>
        <v>0</v>
      </c>
      <c r="T18" s="14"/>
      <c r="U18" s="15" t="e">
        <f>(NDC_Data[[#This Row],[WAC Price]]-NDC_Data[[#This Row],[340B Price]])*(NDC_Data[[#This Row],[Annual 340B Purchases]]/365*7)</f>
        <v>#N/A</v>
      </c>
      <c r="V18" s="2" t="e">
        <f>(NDC_Data[[#This Row],[WAC Price]]-NDC_Data[[#This Row],[340B Price]])*(NDC_Data[[#This Row],[Annual 340B Purchases]]/365*14)</f>
        <v>#N/A</v>
      </c>
      <c r="W18" s="2" t="e">
        <f>(NDC_Data[[#This Row],[WAC Price]]-NDC_Data[[#This Row],[340B Price]])*(NDC_Data[[#This Row],[Annual 340B Purchases]]/365*30)</f>
        <v>#N/A</v>
      </c>
      <c r="X18" s="2" t="e">
        <f>(NDC_Data[[#This Row],[WAC Price]]-NDC_Data[[#This Row],[340B Price]])*(NDC_Data[[#This Row],[Annual 340B Purchases]]/365*45)</f>
        <v>#N/A</v>
      </c>
      <c r="Y18" s="2" t="e">
        <f>(NDC_Data[[#This Row],[WAC Price]]-NDC_Data[[#This Row],[340B Price]])*(NDC_Data[[#This Row],[Annual 340B Purchases]]/365*60)</f>
        <v>#N/A</v>
      </c>
      <c r="Z18" s="2" t="e">
        <f>(NDC_Data[[#This Row],[WAC Price]]-NDC_Data[[#This Row],[340B Price]])*(NDC_Data[[#This Row],[Annual 340B Purchases]]/365*120)</f>
        <v>#N/A</v>
      </c>
      <c r="AA18" s="16" t="e">
        <f>(NDC_Data[[#This Row],[WAC Price]]-NDC_Data[[#This Row],[340B Price]])*(NDC_Data[[#This Row],[Annual 340B Purchases]])</f>
        <v>#N/A</v>
      </c>
      <c r="AC18" s="7"/>
      <c r="AD18" s="8"/>
    </row>
    <row r="19" spans="1:30" x14ac:dyDescent="0.55000000000000004">
      <c r="A19" s="38">
        <v>61874013020</v>
      </c>
      <c r="B19" s="38" t="s">
        <v>62</v>
      </c>
      <c r="C19" s="39" t="s">
        <v>130</v>
      </c>
      <c r="D19" s="39" t="s">
        <v>19</v>
      </c>
      <c r="E19" s="39" t="s">
        <v>109</v>
      </c>
      <c r="F19" s="39" t="s">
        <v>110</v>
      </c>
      <c r="G19" s="39" t="s">
        <v>110</v>
      </c>
      <c r="H19" s="39" t="s">
        <v>129</v>
      </c>
      <c r="I19" s="24">
        <f>SUMIFS('Historical Purchases'!Q:Q,'Historical Purchases'!N:N,NDC_Data[[#This Row],[NDC]])</f>
        <v>0</v>
      </c>
      <c r="J19" s="35" t="e">
        <f>_xlfn.XLOOKUP(NDC_Data[[#This Row],[NDC]],'Pricing Data'!C:C,'Pricing Data'!F:F)</f>
        <v>#N/A</v>
      </c>
      <c r="K19" s="36" t="e">
        <f>_xlfn.XLOOKUP(NDC_Data[[#This Row],[NDC]],'Pricing Data'!C:C,'Pricing Data'!J:J)</f>
        <v>#N/A</v>
      </c>
      <c r="L19" s="45" t="e">
        <f>I19*(J19-(NDC_Data[[#This Row],[340B Price]]*'Drug Cost Impact Summary'!$D$13))</f>
        <v>#N/A</v>
      </c>
      <c r="M19" s="45" t="e">
        <f>(NDC_Data[[#This Row],[WAC Price]])*(NDC_Data[[#This Row],[Annual 340B Purchases]])</f>
        <v>#N/A</v>
      </c>
      <c r="N19" s="40" t="e">
        <f>(NDC_Data[[#This Row],[340B Price]]*NDC_Data[[#This Row],[Annual 340B Purchases]])-NDC_Data[[#This Row],[Annual Spend at 340B]]</f>
        <v>#N/A</v>
      </c>
      <c r="O19" s="40" t="e">
        <f>(K19-J19)*I19*'Drug Cost Impact Summary'!$E$13</f>
        <v>#N/A</v>
      </c>
      <c r="P19" s="40" t="e">
        <f>NDC_Data[[#This Row],[Annual Spend at WAC]]-NDC_Data[[#This Row],[Annual Spend at 340B]]</f>
        <v>#N/A</v>
      </c>
      <c r="Q19" s="41" t="str">
        <f>IFERROR(NDC_Data[[#This Row],[Annual Inrease in Upfront Inventory Spend]]/NDC_Data[[#This Row],[Annual Spend at 340B]],"0")</f>
        <v>0</v>
      </c>
      <c r="R19" s="40" t="e">
        <f>NDC_Data[[#This Row],[Annual Impact of Lost COGS Discount]]+NDC_Data[[#This Row],[Annual Impact of Denied Rebates]]</f>
        <v>#N/A</v>
      </c>
      <c r="S19" s="42" t="str">
        <f>IFERROR(NDC_Data[[#This Row],[Total Annual Increase in Net Spend]]/NDC_Data[[#This Row],[Annual Spend at 340B]],"0")</f>
        <v>0</v>
      </c>
      <c r="T19" s="14"/>
      <c r="U19" s="43" t="e">
        <f>(NDC_Data[[#This Row],[WAC Price]]-NDC_Data[[#This Row],[340B Price]])*(NDC_Data[[#This Row],[Annual 340B Purchases]]/365*7)</f>
        <v>#N/A</v>
      </c>
      <c r="V19" s="40" t="e">
        <f>(NDC_Data[[#This Row],[WAC Price]]-NDC_Data[[#This Row],[340B Price]])*(NDC_Data[[#This Row],[Annual 340B Purchases]]/365*14)</f>
        <v>#N/A</v>
      </c>
      <c r="W19" s="40" t="e">
        <f>(NDC_Data[[#This Row],[WAC Price]]-NDC_Data[[#This Row],[340B Price]])*(NDC_Data[[#This Row],[Annual 340B Purchases]]/365*30)</f>
        <v>#N/A</v>
      </c>
      <c r="X19" s="40" t="e">
        <f>(NDC_Data[[#This Row],[WAC Price]]-NDC_Data[[#This Row],[340B Price]])*(NDC_Data[[#This Row],[Annual 340B Purchases]]/365*45)</f>
        <v>#N/A</v>
      </c>
      <c r="Y19" s="40" t="e">
        <f>(NDC_Data[[#This Row],[WAC Price]]-NDC_Data[[#This Row],[340B Price]])*(NDC_Data[[#This Row],[Annual 340B Purchases]]/365*60)</f>
        <v>#N/A</v>
      </c>
      <c r="Z19" s="40" t="e">
        <f>(NDC_Data[[#This Row],[WAC Price]]-NDC_Data[[#This Row],[340B Price]])*(NDC_Data[[#This Row],[Annual 340B Purchases]]/365*120)</f>
        <v>#N/A</v>
      </c>
      <c r="AA19" s="44" t="e">
        <f>(NDC_Data[[#This Row],[WAC Price]]-NDC_Data[[#This Row],[340B Price]])*(NDC_Data[[#This Row],[Annual 340B Purchases]])</f>
        <v>#N/A</v>
      </c>
      <c r="AC19" s="7"/>
      <c r="AD19" s="8"/>
    </row>
    <row r="20" spans="1:30" x14ac:dyDescent="0.55000000000000004">
      <c r="A20" s="9">
        <v>61874013030</v>
      </c>
      <c r="B20" s="9" t="s">
        <v>62</v>
      </c>
      <c r="C20" s="1" t="s">
        <v>130</v>
      </c>
      <c r="D20" s="1" t="s">
        <v>19</v>
      </c>
      <c r="E20" s="1" t="s">
        <v>109</v>
      </c>
      <c r="F20" s="1" t="s">
        <v>110</v>
      </c>
      <c r="G20" s="1" t="s">
        <v>110</v>
      </c>
      <c r="H20" s="1" t="s">
        <v>125</v>
      </c>
      <c r="I20" s="24">
        <f>SUMIFS('Historical Purchases'!Q:Q,'Historical Purchases'!N:N,NDC_Data[[#This Row],[NDC]])</f>
        <v>0</v>
      </c>
      <c r="J20" s="35" t="e">
        <f>_xlfn.XLOOKUP(NDC_Data[[#This Row],[NDC]],'Pricing Data'!C:C,'Pricing Data'!F:F)</f>
        <v>#N/A</v>
      </c>
      <c r="K20" s="36" t="e">
        <f>_xlfn.XLOOKUP(NDC_Data[[#This Row],[NDC]],'Pricing Data'!C:C,'Pricing Data'!J:J)</f>
        <v>#N/A</v>
      </c>
      <c r="L20" s="21" t="e">
        <f>I20*(J20-(NDC_Data[[#This Row],[340B Price]]*'Drug Cost Impact Summary'!$D$13))</f>
        <v>#N/A</v>
      </c>
      <c r="M20" s="21" t="e">
        <f>(NDC_Data[[#This Row],[WAC Price]])*(NDC_Data[[#This Row],[Annual 340B Purchases]])</f>
        <v>#N/A</v>
      </c>
      <c r="N20" s="2" t="e">
        <f>(NDC_Data[[#This Row],[340B Price]]*NDC_Data[[#This Row],[Annual 340B Purchases]])-NDC_Data[[#This Row],[Annual Spend at 340B]]</f>
        <v>#N/A</v>
      </c>
      <c r="O20" s="2" t="e">
        <f>(K20-J20)*I20*'Drug Cost Impact Summary'!$E$13</f>
        <v>#N/A</v>
      </c>
      <c r="P20" s="2" t="e">
        <f>NDC_Data[[#This Row],[Annual Spend at WAC]]-NDC_Data[[#This Row],[Annual Spend at 340B]]</f>
        <v>#N/A</v>
      </c>
      <c r="Q20" s="41" t="str">
        <f>IFERROR(NDC_Data[[#This Row],[Annual Inrease in Upfront Inventory Spend]]/NDC_Data[[#This Row],[Annual Spend at 340B]],"0")</f>
        <v>0</v>
      </c>
      <c r="R20" s="2" t="e">
        <f>NDC_Data[[#This Row],[Annual Impact of Lost COGS Discount]]+NDC_Data[[#This Row],[Annual Impact of Denied Rebates]]</f>
        <v>#N/A</v>
      </c>
      <c r="S20" s="6" t="str">
        <f>IFERROR(NDC_Data[[#This Row],[Total Annual Increase in Net Spend]]/NDC_Data[[#This Row],[Annual Spend at 340B]],"0")</f>
        <v>0</v>
      </c>
      <c r="T20" s="14"/>
      <c r="U20" s="15" t="e">
        <f>(NDC_Data[[#This Row],[WAC Price]]-NDC_Data[[#This Row],[340B Price]])*(NDC_Data[[#This Row],[Annual 340B Purchases]]/365*7)</f>
        <v>#N/A</v>
      </c>
      <c r="V20" s="2" t="e">
        <f>(NDC_Data[[#This Row],[WAC Price]]-NDC_Data[[#This Row],[340B Price]])*(NDC_Data[[#This Row],[Annual 340B Purchases]]/365*14)</f>
        <v>#N/A</v>
      </c>
      <c r="W20" s="2" t="e">
        <f>(NDC_Data[[#This Row],[WAC Price]]-NDC_Data[[#This Row],[340B Price]])*(NDC_Data[[#This Row],[Annual 340B Purchases]]/365*30)</f>
        <v>#N/A</v>
      </c>
      <c r="X20" s="2" t="e">
        <f>(NDC_Data[[#This Row],[WAC Price]]-NDC_Data[[#This Row],[340B Price]])*(NDC_Data[[#This Row],[Annual 340B Purchases]]/365*45)</f>
        <v>#N/A</v>
      </c>
      <c r="Y20" s="2" t="e">
        <f>(NDC_Data[[#This Row],[WAC Price]]-NDC_Data[[#This Row],[340B Price]])*(NDC_Data[[#This Row],[Annual 340B Purchases]]/365*60)</f>
        <v>#N/A</v>
      </c>
      <c r="Z20" s="2" t="e">
        <f>(NDC_Data[[#This Row],[WAC Price]]-NDC_Data[[#This Row],[340B Price]])*(NDC_Data[[#This Row],[Annual 340B Purchases]]/365*120)</f>
        <v>#N/A</v>
      </c>
      <c r="AA20" s="16" t="e">
        <f>(NDC_Data[[#This Row],[WAC Price]]-NDC_Data[[#This Row],[340B Price]])*(NDC_Data[[#This Row],[Annual 340B Purchases]])</f>
        <v>#N/A</v>
      </c>
      <c r="AC20" s="7"/>
      <c r="AD20" s="8"/>
    </row>
    <row r="21" spans="1:30" x14ac:dyDescent="0.55000000000000004">
      <c r="A21" s="38">
        <v>61874014530</v>
      </c>
      <c r="B21" s="38" t="s">
        <v>62</v>
      </c>
      <c r="C21" s="39" t="s">
        <v>131</v>
      </c>
      <c r="D21" s="39" t="s">
        <v>19</v>
      </c>
      <c r="E21" s="39" t="s">
        <v>109</v>
      </c>
      <c r="F21" s="39" t="s">
        <v>110</v>
      </c>
      <c r="G21" s="39" t="s">
        <v>110</v>
      </c>
      <c r="H21" s="39" t="s">
        <v>125</v>
      </c>
      <c r="I21" s="24">
        <f>SUMIFS('Historical Purchases'!Q:Q,'Historical Purchases'!N:N,NDC_Data[[#This Row],[NDC]])</f>
        <v>0</v>
      </c>
      <c r="J21" s="35" t="e">
        <f>_xlfn.XLOOKUP(NDC_Data[[#This Row],[NDC]],'Pricing Data'!C:C,'Pricing Data'!F:F)</f>
        <v>#N/A</v>
      </c>
      <c r="K21" s="36" t="e">
        <f>_xlfn.XLOOKUP(NDC_Data[[#This Row],[NDC]],'Pricing Data'!C:C,'Pricing Data'!J:J)</f>
        <v>#N/A</v>
      </c>
      <c r="L21" s="45" t="e">
        <f>I21*(J21-(NDC_Data[[#This Row],[340B Price]]*'Drug Cost Impact Summary'!$D$13))</f>
        <v>#N/A</v>
      </c>
      <c r="M21" s="45" t="e">
        <f>(NDC_Data[[#This Row],[WAC Price]])*(NDC_Data[[#This Row],[Annual 340B Purchases]])</f>
        <v>#N/A</v>
      </c>
      <c r="N21" s="40" t="e">
        <f>(NDC_Data[[#This Row],[340B Price]]*NDC_Data[[#This Row],[Annual 340B Purchases]])-NDC_Data[[#This Row],[Annual Spend at 340B]]</f>
        <v>#N/A</v>
      </c>
      <c r="O21" s="40" t="e">
        <f>(K21-J21)*I21*'Drug Cost Impact Summary'!$E$13</f>
        <v>#N/A</v>
      </c>
      <c r="P21" s="40" t="e">
        <f>NDC_Data[[#This Row],[Annual Spend at WAC]]-NDC_Data[[#This Row],[Annual Spend at 340B]]</f>
        <v>#N/A</v>
      </c>
      <c r="Q21" s="41" t="str">
        <f>IFERROR(NDC_Data[[#This Row],[Annual Inrease in Upfront Inventory Spend]]/NDC_Data[[#This Row],[Annual Spend at 340B]],"0")</f>
        <v>0</v>
      </c>
      <c r="R21" s="40" t="e">
        <f>NDC_Data[[#This Row],[Annual Impact of Lost COGS Discount]]+NDC_Data[[#This Row],[Annual Impact of Denied Rebates]]</f>
        <v>#N/A</v>
      </c>
      <c r="S21" s="42" t="str">
        <f>IFERROR(NDC_Data[[#This Row],[Total Annual Increase in Net Spend]]/NDC_Data[[#This Row],[Annual Spend at 340B]],"0")</f>
        <v>0</v>
      </c>
      <c r="T21" s="14"/>
      <c r="U21" s="43" t="e">
        <f>(NDC_Data[[#This Row],[WAC Price]]-NDC_Data[[#This Row],[340B Price]])*(NDC_Data[[#This Row],[Annual 340B Purchases]]/365*7)</f>
        <v>#N/A</v>
      </c>
      <c r="V21" s="40" t="e">
        <f>(NDC_Data[[#This Row],[WAC Price]]-NDC_Data[[#This Row],[340B Price]])*(NDC_Data[[#This Row],[Annual 340B Purchases]]/365*14)</f>
        <v>#N/A</v>
      </c>
      <c r="W21" s="40" t="e">
        <f>(NDC_Data[[#This Row],[WAC Price]]-NDC_Data[[#This Row],[340B Price]])*(NDC_Data[[#This Row],[Annual 340B Purchases]]/365*30)</f>
        <v>#N/A</v>
      </c>
      <c r="X21" s="40" t="e">
        <f>(NDC_Data[[#This Row],[WAC Price]]-NDC_Data[[#This Row],[340B Price]])*(NDC_Data[[#This Row],[Annual 340B Purchases]]/365*45)</f>
        <v>#N/A</v>
      </c>
      <c r="Y21" s="40" t="e">
        <f>(NDC_Data[[#This Row],[WAC Price]]-NDC_Data[[#This Row],[340B Price]])*(NDC_Data[[#This Row],[Annual 340B Purchases]]/365*60)</f>
        <v>#N/A</v>
      </c>
      <c r="Z21" s="40" t="e">
        <f>(NDC_Data[[#This Row],[WAC Price]]-NDC_Data[[#This Row],[340B Price]])*(NDC_Data[[#This Row],[Annual 340B Purchases]]/365*120)</f>
        <v>#N/A</v>
      </c>
      <c r="AA21" s="44" t="e">
        <f>(NDC_Data[[#This Row],[WAC Price]]-NDC_Data[[#This Row],[340B Price]])*(NDC_Data[[#This Row],[Annual 340B Purchases]])</f>
        <v>#N/A</v>
      </c>
      <c r="AC21" s="7"/>
      <c r="AD21" s="8"/>
    </row>
    <row r="22" spans="1:30" x14ac:dyDescent="0.55000000000000004">
      <c r="A22" s="9">
        <v>61874016030</v>
      </c>
      <c r="B22" s="9" t="s">
        <v>62</v>
      </c>
      <c r="C22" s="1" t="s">
        <v>132</v>
      </c>
      <c r="D22" s="1" t="s">
        <v>19</v>
      </c>
      <c r="E22" s="1" t="s">
        <v>109</v>
      </c>
      <c r="F22" s="1" t="s">
        <v>110</v>
      </c>
      <c r="G22" s="1" t="s">
        <v>110</v>
      </c>
      <c r="H22" s="1" t="s">
        <v>125</v>
      </c>
      <c r="I22" s="24">
        <f>SUMIFS('Historical Purchases'!Q:Q,'Historical Purchases'!N:N,NDC_Data[[#This Row],[NDC]])</f>
        <v>0</v>
      </c>
      <c r="J22" s="35" t="e">
        <f>_xlfn.XLOOKUP(NDC_Data[[#This Row],[NDC]],'Pricing Data'!C:C,'Pricing Data'!F:F)</f>
        <v>#N/A</v>
      </c>
      <c r="K22" s="36" t="e">
        <f>_xlfn.XLOOKUP(NDC_Data[[#This Row],[NDC]],'Pricing Data'!C:C,'Pricing Data'!J:J)</f>
        <v>#N/A</v>
      </c>
      <c r="L22" s="21" t="e">
        <f>I22*(J22-(NDC_Data[[#This Row],[340B Price]]*'Drug Cost Impact Summary'!$D$13))</f>
        <v>#N/A</v>
      </c>
      <c r="M22" s="21" t="e">
        <f>(NDC_Data[[#This Row],[WAC Price]])*(NDC_Data[[#This Row],[Annual 340B Purchases]])</f>
        <v>#N/A</v>
      </c>
      <c r="N22" s="2" t="e">
        <f>(NDC_Data[[#This Row],[340B Price]]*NDC_Data[[#This Row],[Annual 340B Purchases]])-NDC_Data[[#This Row],[Annual Spend at 340B]]</f>
        <v>#N/A</v>
      </c>
      <c r="O22" s="2" t="e">
        <f>(K22-J22)*I22*'Drug Cost Impact Summary'!$E$13</f>
        <v>#N/A</v>
      </c>
      <c r="P22" s="2" t="e">
        <f>NDC_Data[[#This Row],[Annual Spend at WAC]]-NDC_Data[[#This Row],[Annual Spend at 340B]]</f>
        <v>#N/A</v>
      </c>
      <c r="Q22" s="41" t="str">
        <f>IFERROR(NDC_Data[[#This Row],[Annual Inrease in Upfront Inventory Spend]]/NDC_Data[[#This Row],[Annual Spend at 340B]],"0")</f>
        <v>0</v>
      </c>
      <c r="R22" s="2" t="e">
        <f>NDC_Data[[#This Row],[Annual Impact of Lost COGS Discount]]+NDC_Data[[#This Row],[Annual Impact of Denied Rebates]]</f>
        <v>#N/A</v>
      </c>
      <c r="S22" s="6" t="str">
        <f>IFERROR(NDC_Data[[#This Row],[Total Annual Increase in Net Spend]]/NDC_Data[[#This Row],[Annual Spend at 340B]],"0")</f>
        <v>0</v>
      </c>
      <c r="T22" s="14"/>
      <c r="U22" s="15" t="e">
        <f>(NDC_Data[[#This Row],[WAC Price]]-NDC_Data[[#This Row],[340B Price]])*(NDC_Data[[#This Row],[Annual 340B Purchases]]/365*7)</f>
        <v>#N/A</v>
      </c>
      <c r="V22" s="2" t="e">
        <f>(NDC_Data[[#This Row],[WAC Price]]-NDC_Data[[#This Row],[340B Price]])*(NDC_Data[[#This Row],[Annual 340B Purchases]]/365*14)</f>
        <v>#N/A</v>
      </c>
      <c r="W22" s="2" t="e">
        <f>(NDC_Data[[#This Row],[WAC Price]]-NDC_Data[[#This Row],[340B Price]])*(NDC_Data[[#This Row],[Annual 340B Purchases]]/365*30)</f>
        <v>#N/A</v>
      </c>
      <c r="X22" s="2" t="e">
        <f>(NDC_Data[[#This Row],[WAC Price]]-NDC_Data[[#This Row],[340B Price]])*(NDC_Data[[#This Row],[Annual 340B Purchases]]/365*45)</f>
        <v>#N/A</v>
      </c>
      <c r="Y22" s="2" t="e">
        <f>(NDC_Data[[#This Row],[WAC Price]]-NDC_Data[[#This Row],[340B Price]])*(NDC_Data[[#This Row],[Annual 340B Purchases]]/365*60)</f>
        <v>#N/A</v>
      </c>
      <c r="Z22" s="2" t="e">
        <f>(NDC_Data[[#This Row],[WAC Price]]-NDC_Data[[#This Row],[340B Price]])*(NDC_Data[[#This Row],[Annual 340B Purchases]]/365*120)</f>
        <v>#N/A</v>
      </c>
      <c r="AA22" s="16" t="e">
        <f>(NDC_Data[[#This Row],[WAC Price]]-NDC_Data[[#This Row],[340B Price]])*(NDC_Data[[#This Row],[Annual 340B Purchases]])</f>
        <v>#N/A</v>
      </c>
      <c r="AC22" s="7"/>
      <c r="AD22" s="8"/>
    </row>
    <row r="23" spans="1:30" x14ac:dyDescent="0.55000000000000004">
      <c r="A23" s="38">
        <v>58406001004</v>
      </c>
      <c r="B23" s="38" t="s">
        <v>40</v>
      </c>
      <c r="C23" s="39" t="s">
        <v>133</v>
      </c>
      <c r="D23" s="39" t="s">
        <v>20</v>
      </c>
      <c r="E23" s="39" t="s">
        <v>110</v>
      </c>
      <c r="F23" s="39" t="s">
        <v>110</v>
      </c>
      <c r="G23" s="39" t="s">
        <v>110</v>
      </c>
      <c r="H23" s="39" t="s">
        <v>134</v>
      </c>
      <c r="I23" s="24">
        <f>SUMIFS('Historical Purchases'!Q:Q,'Historical Purchases'!N:N,NDC_Data[[#This Row],[NDC]])</f>
        <v>0</v>
      </c>
      <c r="J23" s="35" t="e">
        <f>_xlfn.XLOOKUP(NDC_Data[[#This Row],[NDC]],'Pricing Data'!C:C,'Pricing Data'!F:F)</f>
        <v>#N/A</v>
      </c>
      <c r="K23" s="36" t="e">
        <f>_xlfn.XLOOKUP(NDC_Data[[#This Row],[NDC]],'Pricing Data'!C:C,'Pricing Data'!J:J)</f>
        <v>#N/A</v>
      </c>
      <c r="L23" s="45" t="e">
        <f>I23*(J23-(NDC_Data[[#This Row],[340B Price]]*'Drug Cost Impact Summary'!$D$13))</f>
        <v>#N/A</v>
      </c>
      <c r="M23" s="45" t="e">
        <f>(NDC_Data[[#This Row],[WAC Price]])*(NDC_Data[[#This Row],[Annual 340B Purchases]])</f>
        <v>#N/A</v>
      </c>
      <c r="N23" s="40" t="e">
        <f>(NDC_Data[[#This Row],[340B Price]]*NDC_Data[[#This Row],[Annual 340B Purchases]])-NDC_Data[[#This Row],[Annual Spend at 340B]]</f>
        <v>#N/A</v>
      </c>
      <c r="O23" s="40" t="e">
        <f>(K23-J23)*I23*'Drug Cost Impact Summary'!$E$13</f>
        <v>#N/A</v>
      </c>
      <c r="P23" s="40" t="e">
        <f>NDC_Data[[#This Row],[Annual Spend at WAC]]-NDC_Data[[#This Row],[Annual Spend at 340B]]</f>
        <v>#N/A</v>
      </c>
      <c r="Q23" s="41" t="str">
        <f>IFERROR(NDC_Data[[#This Row],[Annual Inrease in Upfront Inventory Spend]]/NDC_Data[[#This Row],[Annual Spend at 340B]],"0")</f>
        <v>0</v>
      </c>
      <c r="R23" s="40" t="e">
        <f>NDC_Data[[#This Row],[Annual Impact of Lost COGS Discount]]+NDC_Data[[#This Row],[Annual Impact of Denied Rebates]]</f>
        <v>#N/A</v>
      </c>
      <c r="S23" s="42" t="str">
        <f>IFERROR(NDC_Data[[#This Row],[Total Annual Increase in Net Spend]]/NDC_Data[[#This Row],[Annual Spend at 340B]],"0")</f>
        <v>0</v>
      </c>
      <c r="T23" s="14"/>
      <c r="U23" s="43" t="e">
        <f>(NDC_Data[[#This Row],[WAC Price]]-NDC_Data[[#This Row],[340B Price]])*(NDC_Data[[#This Row],[Annual 340B Purchases]]/365*7)</f>
        <v>#N/A</v>
      </c>
      <c r="V23" s="40" t="e">
        <f>(NDC_Data[[#This Row],[WAC Price]]-NDC_Data[[#This Row],[340B Price]])*(NDC_Data[[#This Row],[Annual 340B Purchases]]/365*14)</f>
        <v>#N/A</v>
      </c>
      <c r="W23" s="40" t="e">
        <f>(NDC_Data[[#This Row],[WAC Price]]-NDC_Data[[#This Row],[340B Price]])*(NDC_Data[[#This Row],[Annual 340B Purchases]]/365*30)</f>
        <v>#N/A</v>
      </c>
      <c r="X23" s="40" t="e">
        <f>(NDC_Data[[#This Row],[WAC Price]]-NDC_Data[[#This Row],[340B Price]])*(NDC_Data[[#This Row],[Annual 340B Purchases]]/365*45)</f>
        <v>#N/A</v>
      </c>
      <c r="Y23" s="40" t="e">
        <f>(NDC_Data[[#This Row],[WAC Price]]-NDC_Data[[#This Row],[340B Price]])*(NDC_Data[[#This Row],[Annual 340B Purchases]]/365*60)</f>
        <v>#N/A</v>
      </c>
      <c r="Z23" s="40" t="e">
        <f>(NDC_Data[[#This Row],[WAC Price]]-NDC_Data[[#This Row],[340B Price]])*(NDC_Data[[#This Row],[Annual 340B Purchases]]/365*120)</f>
        <v>#N/A</v>
      </c>
      <c r="AA23" s="44" t="e">
        <f>(NDC_Data[[#This Row],[WAC Price]]-NDC_Data[[#This Row],[340B Price]])*(NDC_Data[[#This Row],[Annual 340B Purchases]])</f>
        <v>#N/A</v>
      </c>
      <c r="AC23" s="7"/>
      <c r="AD23" s="8"/>
    </row>
    <row r="24" spans="1:30" x14ac:dyDescent="0.55000000000000004">
      <c r="A24" s="9">
        <v>58406005504</v>
      </c>
      <c r="B24" s="9" t="s">
        <v>40</v>
      </c>
      <c r="C24" s="1" t="s">
        <v>135</v>
      </c>
      <c r="D24" s="1" t="s">
        <v>20</v>
      </c>
      <c r="E24" s="1" t="s">
        <v>110</v>
      </c>
      <c r="F24" s="1" t="s">
        <v>110</v>
      </c>
      <c r="G24" s="1" t="s">
        <v>110</v>
      </c>
      <c r="H24" s="1" t="s">
        <v>134</v>
      </c>
      <c r="I24" s="24">
        <f>SUMIFS('Historical Purchases'!Q:Q,'Historical Purchases'!N:N,NDC_Data[[#This Row],[NDC]])</f>
        <v>0</v>
      </c>
      <c r="J24" s="35" t="e">
        <f>_xlfn.XLOOKUP(NDC_Data[[#This Row],[NDC]],'Pricing Data'!C:C,'Pricing Data'!F:F)</f>
        <v>#N/A</v>
      </c>
      <c r="K24" s="36" t="e">
        <f>_xlfn.XLOOKUP(NDC_Data[[#This Row],[NDC]],'Pricing Data'!C:C,'Pricing Data'!J:J)</f>
        <v>#N/A</v>
      </c>
      <c r="L24" s="21" t="e">
        <f>I24*(J24-(NDC_Data[[#This Row],[340B Price]]*'Drug Cost Impact Summary'!$D$13))</f>
        <v>#N/A</v>
      </c>
      <c r="M24" s="21" t="e">
        <f>(NDC_Data[[#This Row],[WAC Price]])*(NDC_Data[[#This Row],[Annual 340B Purchases]])</f>
        <v>#N/A</v>
      </c>
      <c r="N24" s="2" t="e">
        <f>(NDC_Data[[#This Row],[340B Price]]*NDC_Data[[#This Row],[Annual 340B Purchases]])-NDC_Data[[#This Row],[Annual Spend at 340B]]</f>
        <v>#N/A</v>
      </c>
      <c r="O24" s="2" t="e">
        <f>(K24-J24)*I24*'Drug Cost Impact Summary'!$E$13</f>
        <v>#N/A</v>
      </c>
      <c r="P24" s="2" t="e">
        <f>NDC_Data[[#This Row],[Annual Spend at WAC]]-NDC_Data[[#This Row],[Annual Spend at 340B]]</f>
        <v>#N/A</v>
      </c>
      <c r="Q24" s="41" t="str">
        <f>IFERROR(NDC_Data[[#This Row],[Annual Inrease in Upfront Inventory Spend]]/NDC_Data[[#This Row],[Annual Spend at 340B]],"0")</f>
        <v>0</v>
      </c>
      <c r="R24" s="2" t="e">
        <f>NDC_Data[[#This Row],[Annual Impact of Lost COGS Discount]]+NDC_Data[[#This Row],[Annual Impact of Denied Rebates]]</f>
        <v>#N/A</v>
      </c>
      <c r="S24" s="6" t="str">
        <f>IFERROR(NDC_Data[[#This Row],[Total Annual Increase in Net Spend]]/NDC_Data[[#This Row],[Annual Spend at 340B]],"0")</f>
        <v>0</v>
      </c>
      <c r="T24" s="14"/>
      <c r="U24" s="15" t="e">
        <f>(NDC_Data[[#This Row],[WAC Price]]-NDC_Data[[#This Row],[340B Price]])*(NDC_Data[[#This Row],[Annual 340B Purchases]]/365*7)</f>
        <v>#N/A</v>
      </c>
      <c r="V24" s="2" t="e">
        <f>(NDC_Data[[#This Row],[WAC Price]]-NDC_Data[[#This Row],[340B Price]])*(NDC_Data[[#This Row],[Annual 340B Purchases]]/365*14)</f>
        <v>#N/A</v>
      </c>
      <c r="W24" s="2" t="e">
        <f>(NDC_Data[[#This Row],[WAC Price]]-NDC_Data[[#This Row],[340B Price]])*(NDC_Data[[#This Row],[Annual 340B Purchases]]/365*30)</f>
        <v>#N/A</v>
      </c>
      <c r="X24" s="2" t="e">
        <f>(NDC_Data[[#This Row],[WAC Price]]-NDC_Data[[#This Row],[340B Price]])*(NDC_Data[[#This Row],[Annual 340B Purchases]]/365*45)</f>
        <v>#N/A</v>
      </c>
      <c r="Y24" s="2" t="e">
        <f>(NDC_Data[[#This Row],[WAC Price]]-NDC_Data[[#This Row],[340B Price]])*(NDC_Data[[#This Row],[Annual 340B Purchases]]/365*60)</f>
        <v>#N/A</v>
      </c>
      <c r="Z24" s="2" t="e">
        <f>(NDC_Data[[#This Row],[WAC Price]]-NDC_Data[[#This Row],[340B Price]])*(NDC_Data[[#This Row],[Annual 340B Purchases]]/365*120)</f>
        <v>#N/A</v>
      </c>
      <c r="AA24" s="16" t="e">
        <f>(NDC_Data[[#This Row],[WAC Price]]-NDC_Data[[#This Row],[340B Price]])*(NDC_Data[[#This Row],[Annual 340B Purchases]])</f>
        <v>#N/A</v>
      </c>
      <c r="AC24" s="7"/>
      <c r="AD24" s="8"/>
    </row>
    <row r="25" spans="1:30" x14ac:dyDescent="0.55000000000000004">
      <c r="A25" s="38">
        <v>58406004404</v>
      </c>
      <c r="B25" s="38" t="s">
        <v>40</v>
      </c>
      <c r="C25" s="39" t="s">
        <v>136</v>
      </c>
      <c r="D25" s="39" t="s">
        <v>20</v>
      </c>
      <c r="E25" s="39" t="s">
        <v>110</v>
      </c>
      <c r="F25" s="39" t="s">
        <v>110</v>
      </c>
      <c r="G25" s="39" t="s">
        <v>110</v>
      </c>
      <c r="H25" s="39" t="s">
        <v>137</v>
      </c>
      <c r="I25" s="24">
        <f>SUMIFS('Historical Purchases'!Q:Q,'Historical Purchases'!N:N,NDC_Data[[#This Row],[NDC]])</f>
        <v>0</v>
      </c>
      <c r="J25" s="35" t="e">
        <f>_xlfn.XLOOKUP(NDC_Data[[#This Row],[NDC]],'Pricing Data'!C:C,'Pricing Data'!F:F)</f>
        <v>#N/A</v>
      </c>
      <c r="K25" s="36" t="e">
        <f>_xlfn.XLOOKUP(NDC_Data[[#This Row],[NDC]],'Pricing Data'!C:C,'Pricing Data'!J:J)</f>
        <v>#N/A</v>
      </c>
      <c r="L25" s="45" t="e">
        <f>I25*(J25-(NDC_Data[[#This Row],[340B Price]]*'Drug Cost Impact Summary'!$D$13))</f>
        <v>#N/A</v>
      </c>
      <c r="M25" s="45" t="e">
        <f>(NDC_Data[[#This Row],[WAC Price]])*(NDC_Data[[#This Row],[Annual 340B Purchases]])</f>
        <v>#N/A</v>
      </c>
      <c r="N25" s="40" t="e">
        <f>(NDC_Data[[#This Row],[340B Price]]*NDC_Data[[#This Row],[Annual 340B Purchases]])-NDC_Data[[#This Row],[Annual Spend at 340B]]</f>
        <v>#N/A</v>
      </c>
      <c r="O25" s="40" t="e">
        <f>(K25-J25)*I25*'Drug Cost Impact Summary'!$E$13</f>
        <v>#N/A</v>
      </c>
      <c r="P25" s="40" t="e">
        <f>NDC_Data[[#This Row],[Annual Spend at WAC]]-NDC_Data[[#This Row],[Annual Spend at 340B]]</f>
        <v>#N/A</v>
      </c>
      <c r="Q25" s="41" t="str">
        <f>IFERROR(NDC_Data[[#This Row],[Annual Inrease in Upfront Inventory Spend]]/NDC_Data[[#This Row],[Annual Spend at 340B]],"0")</f>
        <v>0</v>
      </c>
      <c r="R25" s="40" t="e">
        <f>NDC_Data[[#This Row],[Annual Impact of Lost COGS Discount]]+NDC_Data[[#This Row],[Annual Impact of Denied Rebates]]</f>
        <v>#N/A</v>
      </c>
      <c r="S25" s="42" t="str">
        <f>IFERROR(NDC_Data[[#This Row],[Total Annual Increase in Net Spend]]/NDC_Data[[#This Row],[Annual Spend at 340B]],"0")</f>
        <v>0</v>
      </c>
      <c r="T25" s="14"/>
      <c r="U25" s="43" t="e">
        <f>(NDC_Data[[#This Row],[WAC Price]]-NDC_Data[[#This Row],[340B Price]])*(NDC_Data[[#This Row],[Annual 340B Purchases]]/365*7)</f>
        <v>#N/A</v>
      </c>
      <c r="V25" s="40" t="e">
        <f>(NDC_Data[[#This Row],[WAC Price]]-NDC_Data[[#This Row],[340B Price]])*(NDC_Data[[#This Row],[Annual 340B Purchases]]/365*14)</f>
        <v>#N/A</v>
      </c>
      <c r="W25" s="40" t="e">
        <f>(NDC_Data[[#This Row],[WAC Price]]-NDC_Data[[#This Row],[340B Price]])*(NDC_Data[[#This Row],[Annual 340B Purchases]]/365*30)</f>
        <v>#N/A</v>
      </c>
      <c r="X25" s="40" t="e">
        <f>(NDC_Data[[#This Row],[WAC Price]]-NDC_Data[[#This Row],[340B Price]])*(NDC_Data[[#This Row],[Annual 340B Purchases]]/365*45)</f>
        <v>#N/A</v>
      </c>
      <c r="Y25" s="40" t="e">
        <f>(NDC_Data[[#This Row],[WAC Price]]-NDC_Data[[#This Row],[340B Price]])*(NDC_Data[[#This Row],[Annual 340B Purchases]]/365*60)</f>
        <v>#N/A</v>
      </c>
      <c r="Z25" s="40" t="e">
        <f>(NDC_Data[[#This Row],[WAC Price]]-NDC_Data[[#This Row],[340B Price]])*(NDC_Data[[#This Row],[Annual 340B Purchases]]/365*120)</f>
        <v>#N/A</v>
      </c>
      <c r="AA25" s="44" t="e">
        <f>(NDC_Data[[#This Row],[WAC Price]]-NDC_Data[[#This Row],[340B Price]])*(NDC_Data[[#This Row],[Annual 340B Purchases]])</f>
        <v>#N/A</v>
      </c>
      <c r="AC25" s="7"/>
      <c r="AD25" s="8"/>
    </row>
    <row r="26" spans="1:30" x14ac:dyDescent="0.55000000000000004">
      <c r="A26" s="9">
        <v>58406003204</v>
      </c>
      <c r="B26" s="9" t="s">
        <v>40</v>
      </c>
      <c r="C26" s="1" t="s">
        <v>138</v>
      </c>
      <c r="D26" s="1" t="s">
        <v>20</v>
      </c>
      <c r="E26" s="1" t="s">
        <v>110</v>
      </c>
      <c r="F26" s="1" t="s">
        <v>110</v>
      </c>
      <c r="G26" s="1" t="s">
        <v>110</v>
      </c>
      <c r="H26" s="1" t="s">
        <v>137</v>
      </c>
      <c r="I26" s="24">
        <f>SUMIFS('Historical Purchases'!Q:Q,'Historical Purchases'!N:N,NDC_Data[[#This Row],[NDC]])</f>
        <v>0</v>
      </c>
      <c r="J26" s="35" t="e">
        <f>_xlfn.XLOOKUP(NDC_Data[[#This Row],[NDC]],'Pricing Data'!C:C,'Pricing Data'!F:F)</f>
        <v>#N/A</v>
      </c>
      <c r="K26" s="36" t="e">
        <f>_xlfn.XLOOKUP(NDC_Data[[#This Row],[NDC]],'Pricing Data'!C:C,'Pricing Data'!J:J)</f>
        <v>#N/A</v>
      </c>
      <c r="L26" s="21" t="e">
        <f>I26*(J26-(NDC_Data[[#This Row],[340B Price]]*'Drug Cost Impact Summary'!$D$13))</f>
        <v>#N/A</v>
      </c>
      <c r="M26" s="21" t="e">
        <f>(NDC_Data[[#This Row],[WAC Price]])*(NDC_Data[[#This Row],[Annual 340B Purchases]])</f>
        <v>#N/A</v>
      </c>
      <c r="N26" s="2" t="e">
        <f>(NDC_Data[[#This Row],[340B Price]]*NDC_Data[[#This Row],[Annual 340B Purchases]])-NDC_Data[[#This Row],[Annual Spend at 340B]]</f>
        <v>#N/A</v>
      </c>
      <c r="O26" s="2" t="e">
        <f>(K26-J26)*I26*'Drug Cost Impact Summary'!$E$13</f>
        <v>#N/A</v>
      </c>
      <c r="P26" s="2" t="e">
        <f>NDC_Data[[#This Row],[Annual Spend at WAC]]-NDC_Data[[#This Row],[Annual Spend at 340B]]</f>
        <v>#N/A</v>
      </c>
      <c r="Q26" s="41" t="str">
        <f>IFERROR(NDC_Data[[#This Row],[Annual Inrease in Upfront Inventory Spend]]/NDC_Data[[#This Row],[Annual Spend at 340B]],"0")</f>
        <v>0</v>
      </c>
      <c r="R26" s="2" t="e">
        <f>NDC_Data[[#This Row],[Annual Impact of Lost COGS Discount]]+NDC_Data[[#This Row],[Annual Impact of Denied Rebates]]</f>
        <v>#N/A</v>
      </c>
      <c r="S26" s="6" t="str">
        <f>IFERROR(NDC_Data[[#This Row],[Total Annual Increase in Net Spend]]/NDC_Data[[#This Row],[Annual Spend at 340B]],"0")</f>
        <v>0</v>
      </c>
      <c r="T26" s="14"/>
      <c r="U26" s="15" t="e">
        <f>(NDC_Data[[#This Row],[WAC Price]]-NDC_Data[[#This Row],[340B Price]])*(NDC_Data[[#This Row],[Annual 340B Purchases]]/365*7)</f>
        <v>#N/A</v>
      </c>
      <c r="V26" s="2" t="e">
        <f>(NDC_Data[[#This Row],[WAC Price]]-NDC_Data[[#This Row],[340B Price]])*(NDC_Data[[#This Row],[Annual 340B Purchases]]/365*14)</f>
        <v>#N/A</v>
      </c>
      <c r="W26" s="2" t="e">
        <f>(NDC_Data[[#This Row],[WAC Price]]-NDC_Data[[#This Row],[340B Price]])*(NDC_Data[[#This Row],[Annual 340B Purchases]]/365*30)</f>
        <v>#N/A</v>
      </c>
      <c r="X26" s="2" t="e">
        <f>(NDC_Data[[#This Row],[WAC Price]]-NDC_Data[[#This Row],[340B Price]])*(NDC_Data[[#This Row],[Annual 340B Purchases]]/365*45)</f>
        <v>#N/A</v>
      </c>
      <c r="Y26" s="2" t="e">
        <f>(NDC_Data[[#This Row],[WAC Price]]-NDC_Data[[#This Row],[340B Price]])*(NDC_Data[[#This Row],[Annual 340B Purchases]]/365*60)</f>
        <v>#N/A</v>
      </c>
      <c r="Z26" s="2" t="e">
        <f>(NDC_Data[[#This Row],[WAC Price]]-NDC_Data[[#This Row],[340B Price]])*(NDC_Data[[#This Row],[Annual 340B Purchases]]/365*120)</f>
        <v>#N/A</v>
      </c>
      <c r="AA26" s="16" t="e">
        <f>(NDC_Data[[#This Row],[WAC Price]]-NDC_Data[[#This Row],[340B Price]])*(NDC_Data[[#This Row],[Annual 340B Purchases]])</f>
        <v>#N/A</v>
      </c>
      <c r="AC26" s="7"/>
      <c r="AD26" s="8"/>
    </row>
    <row r="27" spans="1:30" x14ac:dyDescent="0.55000000000000004">
      <c r="A27" s="38">
        <v>58406002104</v>
      </c>
      <c r="B27" s="38" t="s">
        <v>40</v>
      </c>
      <c r="C27" s="39" t="s">
        <v>139</v>
      </c>
      <c r="D27" s="39" t="s">
        <v>20</v>
      </c>
      <c r="E27" s="39" t="s">
        <v>110</v>
      </c>
      <c r="F27" s="39" t="s">
        <v>110</v>
      </c>
      <c r="G27" s="39" t="s">
        <v>110</v>
      </c>
      <c r="H27" s="39" t="s">
        <v>137</v>
      </c>
      <c r="I27" s="24">
        <f>SUMIFS('Historical Purchases'!Q:Q,'Historical Purchases'!N:N,NDC_Data[[#This Row],[NDC]])</f>
        <v>0</v>
      </c>
      <c r="J27" s="35" t="e">
        <f>_xlfn.XLOOKUP(NDC_Data[[#This Row],[NDC]],'Pricing Data'!C:C,'Pricing Data'!F:F)</f>
        <v>#N/A</v>
      </c>
      <c r="K27" s="36" t="e">
        <f>_xlfn.XLOOKUP(NDC_Data[[#This Row],[NDC]],'Pricing Data'!C:C,'Pricing Data'!J:J)</f>
        <v>#N/A</v>
      </c>
      <c r="L27" s="45" t="e">
        <f>I27*(J27-(NDC_Data[[#This Row],[340B Price]]*'Drug Cost Impact Summary'!$D$13))</f>
        <v>#N/A</v>
      </c>
      <c r="M27" s="45" t="e">
        <f>(NDC_Data[[#This Row],[WAC Price]])*(NDC_Data[[#This Row],[Annual 340B Purchases]])</f>
        <v>#N/A</v>
      </c>
      <c r="N27" s="40" t="e">
        <f>(NDC_Data[[#This Row],[340B Price]]*NDC_Data[[#This Row],[Annual 340B Purchases]])-NDC_Data[[#This Row],[Annual Spend at 340B]]</f>
        <v>#N/A</v>
      </c>
      <c r="O27" s="40" t="e">
        <f>(K27-J27)*I27*'Drug Cost Impact Summary'!$E$13</f>
        <v>#N/A</v>
      </c>
      <c r="P27" s="40" t="e">
        <f>NDC_Data[[#This Row],[Annual Spend at WAC]]-NDC_Data[[#This Row],[Annual Spend at 340B]]</f>
        <v>#N/A</v>
      </c>
      <c r="Q27" s="41" t="str">
        <f>IFERROR(NDC_Data[[#This Row],[Annual Inrease in Upfront Inventory Spend]]/NDC_Data[[#This Row],[Annual Spend at 340B]],"0")</f>
        <v>0</v>
      </c>
      <c r="R27" s="40" t="e">
        <f>NDC_Data[[#This Row],[Annual Impact of Lost COGS Discount]]+NDC_Data[[#This Row],[Annual Impact of Denied Rebates]]</f>
        <v>#N/A</v>
      </c>
      <c r="S27" s="42" t="str">
        <f>IFERROR(NDC_Data[[#This Row],[Total Annual Increase in Net Spend]]/NDC_Data[[#This Row],[Annual Spend at 340B]],"0")</f>
        <v>0</v>
      </c>
      <c r="T27" s="14"/>
      <c r="U27" s="43" t="e">
        <f>(NDC_Data[[#This Row],[WAC Price]]-NDC_Data[[#This Row],[340B Price]])*(NDC_Data[[#This Row],[Annual 340B Purchases]]/365*7)</f>
        <v>#N/A</v>
      </c>
      <c r="V27" s="40" t="e">
        <f>(NDC_Data[[#This Row],[WAC Price]]-NDC_Data[[#This Row],[340B Price]])*(NDC_Data[[#This Row],[Annual 340B Purchases]]/365*14)</f>
        <v>#N/A</v>
      </c>
      <c r="W27" s="40" t="e">
        <f>(NDC_Data[[#This Row],[WAC Price]]-NDC_Data[[#This Row],[340B Price]])*(NDC_Data[[#This Row],[Annual 340B Purchases]]/365*30)</f>
        <v>#N/A</v>
      </c>
      <c r="X27" s="40" t="e">
        <f>(NDC_Data[[#This Row],[WAC Price]]-NDC_Data[[#This Row],[340B Price]])*(NDC_Data[[#This Row],[Annual 340B Purchases]]/365*45)</f>
        <v>#N/A</v>
      </c>
      <c r="Y27" s="40" t="e">
        <f>(NDC_Data[[#This Row],[WAC Price]]-NDC_Data[[#This Row],[340B Price]])*(NDC_Data[[#This Row],[Annual 340B Purchases]]/365*60)</f>
        <v>#N/A</v>
      </c>
      <c r="Z27" s="40" t="e">
        <f>(NDC_Data[[#This Row],[WAC Price]]-NDC_Data[[#This Row],[340B Price]])*(NDC_Data[[#This Row],[Annual 340B Purchases]]/365*120)</f>
        <v>#N/A</v>
      </c>
      <c r="AA27" s="44" t="e">
        <f>(NDC_Data[[#This Row],[WAC Price]]-NDC_Data[[#This Row],[340B Price]])*(NDC_Data[[#This Row],[Annual 340B Purchases]])</f>
        <v>#N/A</v>
      </c>
      <c r="AC27" s="7"/>
      <c r="AD27" s="8"/>
    </row>
    <row r="28" spans="1:30" x14ac:dyDescent="0.55000000000000004">
      <c r="A28" s="9">
        <v>55513050855</v>
      </c>
      <c r="B28" s="9" t="s">
        <v>140</v>
      </c>
      <c r="C28" s="1" t="s">
        <v>141</v>
      </c>
      <c r="D28" s="1" t="s">
        <v>20</v>
      </c>
      <c r="E28" s="1" t="s">
        <v>109</v>
      </c>
      <c r="F28" s="1" t="s">
        <v>110</v>
      </c>
      <c r="G28" s="1" t="s">
        <v>110</v>
      </c>
      <c r="H28" s="1" t="s">
        <v>142</v>
      </c>
      <c r="I28" s="24">
        <f>SUMIFS('Historical Purchases'!Q:Q,'Historical Purchases'!N:N,NDC_Data[[#This Row],[NDC]])</f>
        <v>0</v>
      </c>
      <c r="J28" s="35" t="e">
        <f>_xlfn.XLOOKUP(NDC_Data[[#This Row],[NDC]],'Pricing Data'!C:C,'Pricing Data'!F:F)</f>
        <v>#N/A</v>
      </c>
      <c r="K28" s="36" t="e">
        <f>_xlfn.XLOOKUP(NDC_Data[[#This Row],[NDC]],'Pricing Data'!C:C,'Pricing Data'!J:J)</f>
        <v>#N/A</v>
      </c>
      <c r="L28" s="21" t="e">
        <f>I28*(J28-(NDC_Data[[#This Row],[340B Price]]*'Drug Cost Impact Summary'!$D$13))</f>
        <v>#N/A</v>
      </c>
      <c r="M28" s="21" t="e">
        <f>(NDC_Data[[#This Row],[WAC Price]])*(NDC_Data[[#This Row],[Annual 340B Purchases]])</f>
        <v>#N/A</v>
      </c>
      <c r="N28" s="2" t="e">
        <f>(NDC_Data[[#This Row],[340B Price]]*NDC_Data[[#This Row],[Annual 340B Purchases]])-NDC_Data[[#This Row],[Annual Spend at 340B]]</f>
        <v>#N/A</v>
      </c>
      <c r="O28" s="2" t="e">
        <f>(K28-J28)*I28*'Drug Cost Impact Summary'!$E$13</f>
        <v>#N/A</v>
      </c>
      <c r="P28" s="2" t="e">
        <f>NDC_Data[[#This Row],[Annual Spend at WAC]]-NDC_Data[[#This Row],[Annual Spend at 340B]]</f>
        <v>#N/A</v>
      </c>
      <c r="Q28" s="41" t="str">
        <f>IFERROR(NDC_Data[[#This Row],[Annual Inrease in Upfront Inventory Spend]]/NDC_Data[[#This Row],[Annual Spend at 340B]],"0")</f>
        <v>0</v>
      </c>
      <c r="R28" s="2" t="e">
        <f>NDC_Data[[#This Row],[Annual Impact of Lost COGS Discount]]+NDC_Data[[#This Row],[Annual Impact of Denied Rebates]]</f>
        <v>#N/A</v>
      </c>
      <c r="S28" s="6" t="str">
        <f>IFERROR(NDC_Data[[#This Row],[Total Annual Increase in Net Spend]]/NDC_Data[[#This Row],[Annual Spend at 340B]],"0")</f>
        <v>0</v>
      </c>
      <c r="T28" s="14"/>
      <c r="U28" s="15" t="e">
        <f>(NDC_Data[[#This Row],[WAC Price]]-NDC_Data[[#This Row],[340B Price]])*(NDC_Data[[#This Row],[Annual 340B Purchases]]/365*7)</f>
        <v>#N/A</v>
      </c>
      <c r="V28" s="2" t="e">
        <f>(NDC_Data[[#This Row],[WAC Price]]-NDC_Data[[#This Row],[340B Price]])*(NDC_Data[[#This Row],[Annual 340B Purchases]]/365*14)</f>
        <v>#N/A</v>
      </c>
      <c r="W28" s="2" t="e">
        <f>(NDC_Data[[#This Row],[WAC Price]]-NDC_Data[[#This Row],[340B Price]])*(NDC_Data[[#This Row],[Annual 340B Purchases]]/365*30)</f>
        <v>#N/A</v>
      </c>
      <c r="X28" s="2" t="e">
        <f>(NDC_Data[[#This Row],[WAC Price]]-NDC_Data[[#This Row],[340B Price]])*(NDC_Data[[#This Row],[Annual 340B Purchases]]/365*45)</f>
        <v>#N/A</v>
      </c>
      <c r="Y28" s="2" t="e">
        <f>(NDC_Data[[#This Row],[WAC Price]]-NDC_Data[[#This Row],[340B Price]])*(NDC_Data[[#This Row],[Annual 340B Purchases]]/365*60)</f>
        <v>#N/A</v>
      </c>
      <c r="Z28" s="2" t="e">
        <f>(NDC_Data[[#This Row],[WAC Price]]-NDC_Data[[#This Row],[340B Price]])*(NDC_Data[[#This Row],[Annual 340B Purchases]]/365*120)</f>
        <v>#N/A</v>
      </c>
      <c r="AA28" s="16" t="e">
        <f>(NDC_Data[[#This Row],[WAC Price]]-NDC_Data[[#This Row],[340B Price]])*(NDC_Data[[#This Row],[Annual 340B Purchases]])</f>
        <v>#N/A</v>
      </c>
      <c r="AC28" s="7"/>
      <c r="AD28" s="8"/>
    </row>
    <row r="29" spans="1:30" x14ac:dyDescent="0.55000000000000004">
      <c r="A29" s="38">
        <v>55513036955</v>
      </c>
      <c r="B29" s="38" t="s">
        <v>140</v>
      </c>
      <c r="C29" s="39" t="s">
        <v>143</v>
      </c>
      <c r="D29" s="39" t="s">
        <v>20</v>
      </c>
      <c r="E29" s="39" t="s">
        <v>109</v>
      </c>
      <c r="F29" s="39" t="s">
        <v>110</v>
      </c>
      <c r="G29" s="39" t="s">
        <v>110</v>
      </c>
      <c r="H29" s="39" t="s">
        <v>142</v>
      </c>
      <c r="I29" s="24">
        <f>SUMIFS('Historical Purchases'!Q:Q,'Historical Purchases'!N:N,NDC_Data[[#This Row],[NDC]])</f>
        <v>0</v>
      </c>
      <c r="J29" s="35" t="e">
        <f>_xlfn.XLOOKUP(NDC_Data[[#This Row],[NDC]],'Pricing Data'!C:C,'Pricing Data'!F:F)</f>
        <v>#N/A</v>
      </c>
      <c r="K29" s="36" t="e">
        <f>_xlfn.XLOOKUP(NDC_Data[[#This Row],[NDC]],'Pricing Data'!C:C,'Pricing Data'!J:J)</f>
        <v>#N/A</v>
      </c>
      <c r="L29" s="45" t="e">
        <f>I29*(J29-(NDC_Data[[#This Row],[340B Price]]*'Drug Cost Impact Summary'!$D$13))</f>
        <v>#N/A</v>
      </c>
      <c r="M29" s="45" t="e">
        <f>(NDC_Data[[#This Row],[WAC Price]])*(NDC_Data[[#This Row],[Annual 340B Purchases]])</f>
        <v>#N/A</v>
      </c>
      <c r="N29" s="40" t="e">
        <f>(NDC_Data[[#This Row],[340B Price]]*NDC_Data[[#This Row],[Annual 340B Purchases]])-NDC_Data[[#This Row],[Annual Spend at 340B]]</f>
        <v>#N/A</v>
      </c>
      <c r="O29" s="40" t="e">
        <f>(K29-J29)*I29*'Drug Cost Impact Summary'!$E$13</f>
        <v>#N/A</v>
      </c>
      <c r="P29" s="40" t="e">
        <f>NDC_Data[[#This Row],[Annual Spend at WAC]]-NDC_Data[[#This Row],[Annual Spend at 340B]]</f>
        <v>#N/A</v>
      </c>
      <c r="Q29" s="41" t="str">
        <f>IFERROR(NDC_Data[[#This Row],[Annual Inrease in Upfront Inventory Spend]]/NDC_Data[[#This Row],[Annual Spend at 340B]],"0")</f>
        <v>0</v>
      </c>
      <c r="R29" s="40" t="e">
        <f>NDC_Data[[#This Row],[Annual Impact of Lost COGS Discount]]+NDC_Data[[#This Row],[Annual Impact of Denied Rebates]]</f>
        <v>#N/A</v>
      </c>
      <c r="S29" s="42" t="str">
        <f>IFERROR(NDC_Data[[#This Row],[Total Annual Increase in Net Spend]]/NDC_Data[[#This Row],[Annual Spend at 340B]],"0")</f>
        <v>0</v>
      </c>
      <c r="T29" s="14"/>
      <c r="U29" s="43" t="e">
        <f>(NDC_Data[[#This Row],[WAC Price]]-NDC_Data[[#This Row],[340B Price]])*(NDC_Data[[#This Row],[Annual 340B Purchases]]/365*7)</f>
        <v>#N/A</v>
      </c>
      <c r="V29" s="40" t="e">
        <f>(NDC_Data[[#This Row],[WAC Price]]-NDC_Data[[#This Row],[340B Price]])*(NDC_Data[[#This Row],[Annual 340B Purchases]]/365*14)</f>
        <v>#N/A</v>
      </c>
      <c r="W29" s="40" t="e">
        <f>(NDC_Data[[#This Row],[WAC Price]]-NDC_Data[[#This Row],[340B Price]])*(NDC_Data[[#This Row],[Annual 340B Purchases]]/365*30)</f>
        <v>#N/A</v>
      </c>
      <c r="X29" s="40" t="e">
        <f>(NDC_Data[[#This Row],[WAC Price]]-NDC_Data[[#This Row],[340B Price]])*(NDC_Data[[#This Row],[Annual 340B Purchases]]/365*45)</f>
        <v>#N/A</v>
      </c>
      <c r="Y29" s="40" t="e">
        <f>(NDC_Data[[#This Row],[WAC Price]]-NDC_Data[[#This Row],[340B Price]])*(NDC_Data[[#This Row],[Annual 340B Purchases]]/365*60)</f>
        <v>#N/A</v>
      </c>
      <c r="Z29" s="40" t="e">
        <f>(NDC_Data[[#This Row],[WAC Price]]-NDC_Data[[#This Row],[340B Price]])*(NDC_Data[[#This Row],[Annual 340B Purchases]]/365*120)</f>
        <v>#N/A</v>
      </c>
      <c r="AA29" s="44" t="e">
        <f>(NDC_Data[[#This Row],[WAC Price]]-NDC_Data[[#This Row],[340B Price]])*(NDC_Data[[#This Row],[Annual 340B Purchases]])</f>
        <v>#N/A</v>
      </c>
      <c r="AC29" s="7"/>
      <c r="AD29" s="8"/>
    </row>
    <row r="30" spans="1:30" x14ac:dyDescent="0.55000000000000004">
      <c r="A30" s="9">
        <v>55513049760</v>
      </c>
      <c r="B30" s="9" t="s">
        <v>140</v>
      </c>
      <c r="C30" s="1" t="s">
        <v>144</v>
      </c>
      <c r="D30" s="1" t="s">
        <v>20</v>
      </c>
      <c r="E30" s="1" t="s">
        <v>109</v>
      </c>
      <c r="F30" s="1" t="s">
        <v>110</v>
      </c>
      <c r="G30" s="1" t="s">
        <v>110</v>
      </c>
      <c r="H30" s="1" t="s">
        <v>145</v>
      </c>
      <c r="I30" s="24">
        <f>SUMIFS('Historical Purchases'!Q:Q,'Historical Purchases'!N:N,NDC_Data[[#This Row],[NDC]])</f>
        <v>0</v>
      </c>
      <c r="J30" s="35" t="e">
        <f>_xlfn.XLOOKUP(NDC_Data[[#This Row],[NDC]],'Pricing Data'!C:C,'Pricing Data'!F:F)</f>
        <v>#N/A</v>
      </c>
      <c r="K30" s="36" t="e">
        <f>_xlfn.XLOOKUP(NDC_Data[[#This Row],[NDC]],'Pricing Data'!C:C,'Pricing Data'!J:J)</f>
        <v>#N/A</v>
      </c>
      <c r="L30" s="21" t="e">
        <f>I30*(J30-(NDC_Data[[#This Row],[340B Price]]*'Drug Cost Impact Summary'!$D$13))</f>
        <v>#N/A</v>
      </c>
      <c r="M30" s="21" t="e">
        <f>(NDC_Data[[#This Row],[WAC Price]])*(NDC_Data[[#This Row],[Annual 340B Purchases]])</f>
        <v>#N/A</v>
      </c>
      <c r="N30" s="2" t="e">
        <f>(NDC_Data[[#This Row],[340B Price]]*NDC_Data[[#This Row],[Annual 340B Purchases]])-NDC_Data[[#This Row],[Annual Spend at 340B]]</f>
        <v>#N/A</v>
      </c>
      <c r="O30" s="2" t="e">
        <f>(K30-J30)*I30*'Drug Cost Impact Summary'!$E$13</f>
        <v>#N/A</v>
      </c>
      <c r="P30" s="2" t="e">
        <f>NDC_Data[[#This Row],[Annual Spend at WAC]]-NDC_Data[[#This Row],[Annual Spend at 340B]]</f>
        <v>#N/A</v>
      </c>
      <c r="Q30" s="41" t="str">
        <f>IFERROR(NDC_Data[[#This Row],[Annual Inrease in Upfront Inventory Spend]]/NDC_Data[[#This Row],[Annual Spend at 340B]],"0")</f>
        <v>0</v>
      </c>
      <c r="R30" s="2" t="e">
        <f>NDC_Data[[#This Row],[Annual Impact of Lost COGS Discount]]+NDC_Data[[#This Row],[Annual Impact of Denied Rebates]]</f>
        <v>#N/A</v>
      </c>
      <c r="S30" s="6" t="str">
        <f>IFERROR(NDC_Data[[#This Row],[Total Annual Increase in Net Spend]]/NDC_Data[[#This Row],[Annual Spend at 340B]],"0")</f>
        <v>0</v>
      </c>
      <c r="T30" s="14"/>
      <c r="U30" s="15" t="e">
        <f>(NDC_Data[[#This Row],[WAC Price]]-NDC_Data[[#This Row],[340B Price]])*(NDC_Data[[#This Row],[Annual 340B Purchases]]/365*7)</f>
        <v>#N/A</v>
      </c>
      <c r="V30" s="2" t="e">
        <f>(NDC_Data[[#This Row],[WAC Price]]-NDC_Data[[#This Row],[340B Price]])*(NDC_Data[[#This Row],[Annual 340B Purchases]]/365*14)</f>
        <v>#N/A</v>
      </c>
      <c r="W30" s="2" t="e">
        <f>(NDC_Data[[#This Row],[WAC Price]]-NDC_Data[[#This Row],[340B Price]])*(NDC_Data[[#This Row],[Annual 340B Purchases]]/365*30)</f>
        <v>#N/A</v>
      </c>
      <c r="X30" s="2" t="e">
        <f>(NDC_Data[[#This Row],[WAC Price]]-NDC_Data[[#This Row],[340B Price]])*(NDC_Data[[#This Row],[Annual 340B Purchases]]/365*45)</f>
        <v>#N/A</v>
      </c>
      <c r="Y30" s="2" t="e">
        <f>(NDC_Data[[#This Row],[WAC Price]]-NDC_Data[[#This Row],[340B Price]])*(NDC_Data[[#This Row],[Annual 340B Purchases]]/365*60)</f>
        <v>#N/A</v>
      </c>
      <c r="Z30" s="2" t="e">
        <f>(NDC_Data[[#This Row],[WAC Price]]-NDC_Data[[#This Row],[340B Price]])*(NDC_Data[[#This Row],[Annual 340B Purchases]]/365*120)</f>
        <v>#N/A</v>
      </c>
      <c r="AA30" s="16" t="e">
        <f>(NDC_Data[[#This Row],[WAC Price]]-NDC_Data[[#This Row],[340B Price]])*(NDC_Data[[#This Row],[Annual 340B Purchases]])</f>
        <v>#N/A</v>
      </c>
      <c r="AC30" s="7"/>
      <c r="AD30" s="8"/>
    </row>
    <row r="31" spans="1:30" x14ac:dyDescent="0.55000000000000004">
      <c r="A31" s="38">
        <v>55513013760</v>
      </c>
      <c r="B31" s="38" t="s">
        <v>140</v>
      </c>
      <c r="C31" s="39" t="s">
        <v>146</v>
      </c>
      <c r="D31" s="39" t="s">
        <v>20</v>
      </c>
      <c r="E31" s="39" t="s">
        <v>109</v>
      </c>
      <c r="F31" s="39" t="s">
        <v>110</v>
      </c>
      <c r="G31" s="39" t="s">
        <v>110</v>
      </c>
      <c r="H31" s="39" t="s">
        <v>145</v>
      </c>
      <c r="I31" s="24">
        <f>SUMIFS('Historical Purchases'!Q:Q,'Historical Purchases'!N:N,NDC_Data[[#This Row],[NDC]])</f>
        <v>0</v>
      </c>
      <c r="J31" s="35" t="e">
        <f>_xlfn.XLOOKUP(NDC_Data[[#This Row],[NDC]],'Pricing Data'!C:C,'Pricing Data'!F:F)</f>
        <v>#N/A</v>
      </c>
      <c r="K31" s="36" t="e">
        <f>_xlfn.XLOOKUP(NDC_Data[[#This Row],[NDC]],'Pricing Data'!C:C,'Pricing Data'!J:J)</f>
        <v>#N/A</v>
      </c>
      <c r="L31" s="45" t="e">
        <f>I31*(J31-(NDC_Data[[#This Row],[340B Price]]*'Drug Cost Impact Summary'!$D$13))</f>
        <v>#N/A</v>
      </c>
      <c r="M31" s="45" t="e">
        <f>(NDC_Data[[#This Row],[WAC Price]])*(NDC_Data[[#This Row],[Annual 340B Purchases]])</f>
        <v>#N/A</v>
      </c>
      <c r="N31" s="40" t="e">
        <f>(NDC_Data[[#This Row],[340B Price]]*NDC_Data[[#This Row],[Annual 340B Purchases]])-NDC_Data[[#This Row],[Annual Spend at 340B]]</f>
        <v>#N/A</v>
      </c>
      <c r="O31" s="40" t="e">
        <f>(K31-J31)*I31*'Drug Cost Impact Summary'!$E$13</f>
        <v>#N/A</v>
      </c>
      <c r="P31" s="40" t="e">
        <f>NDC_Data[[#This Row],[Annual Spend at WAC]]-NDC_Data[[#This Row],[Annual Spend at 340B]]</f>
        <v>#N/A</v>
      </c>
      <c r="Q31" s="41" t="str">
        <f>IFERROR(NDC_Data[[#This Row],[Annual Inrease in Upfront Inventory Spend]]/NDC_Data[[#This Row],[Annual Spend at 340B]],"0")</f>
        <v>0</v>
      </c>
      <c r="R31" s="40" t="e">
        <f>NDC_Data[[#This Row],[Annual Impact of Lost COGS Discount]]+NDC_Data[[#This Row],[Annual Impact of Denied Rebates]]</f>
        <v>#N/A</v>
      </c>
      <c r="S31" s="42" t="str">
        <f>IFERROR(NDC_Data[[#This Row],[Total Annual Increase in Net Spend]]/NDC_Data[[#This Row],[Annual Spend at 340B]],"0")</f>
        <v>0</v>
      </c>
      <c r="T31" s="14"/>
      <c r="U31" s="43" t="e">
        <f>(NDC_Data[[#This Row],[WAC Price]]-NDC_Data[[#This Row],[340B Price]])*(NDC_Data[[#This Row],[Annual 340B Purchases]]/365*7)</f>
        <v>#N/A</v>
      </c>
      <c r="V31" s="40" t="e">
        <f>(NDC_Data[[#This Row],[WAC Price]]-NDC_Data[[#This Row],[340B Price]])*(NDC_Data[[#This Row],[Annual 340B Purchases]]/365*14)</f>
        <v>#N/A</v>
      </c>
      <c r="W31" s="40" t="e">
        <f>(NDC_Data[[#This Row],[WAC Price]]-NDC_Data[[#This Row],[340B Price]])*(NDC_Data[[#This Row],[Annual 340B Purchases]]/365*30)</f>
        <v>#N/A</v>
      </c>
      <c r="X31" s="40" t="e">
        <f>(NDC_Data[[#This Row],[WAC Price]]-NDC_Data[[#This Row],[340B Price]])*(NDC_Data[[#This Row],[Annual 340B Purchases]]/365*45)</f>
        <v>#N/A</v>
      </c>
      <c r="Y31" s="40" t="e">
        <f>(NDC_Data[[#This Row],[WAC Price]]-NDC_Data[[#This Row],[340B Price]])*(NDC_Data[[#This Row],[Annual 340B Purchases]]/365*60)</f>
        <v>#N/A</v>
      </c>
      <c r="Z31" s="40" t="e">
        <f>(NDC_Data[[#This Row],[WAC Price]]-NDC_Data[[#This Row],[340B Price]])*(NDC_Data[[#This Row],[Annual 340B Purchases]]/365*120)</f>
        <v>#N/A</v>
      </c>
      <c r="AA31" s="44" t="e">
        <f>(NDC_Data[[#This Row],[WAC Price]]-NDC_Data[[#This Row],[340B Price]])*(NDC_Data[[#This Row],[Annual 340B Purchases]])</f>
        <v>#N/A</v>
      </c>
      <c r="AC31" s="7"/>
      <c r="AD31" s="8"/>
    </row>
    <row r="32" spans="1:30" x14ac:dyDescent="0.55000000000000004">
      <c r="A32" s="9">
        <v>55513051930</v>
      </c>
      <c r="B32" s="9" t="s">
        <v>140</v>
      </c>
      <c r="C32" s="1" t="s">
        <v>147</v>
      </c>
      <c r="D32" s="1" t="s">
        <v>20</v>
      </c>
      <c r="E32" s="1" t="s">
        <v>109</v>
      </c>
      <c r="F32" s="1" t="s">
        <v>110</v>
      </c>
      <c r="G32" s="1" t="s">
        <v>110</v>
      </c>
      <c r="H32" s="1" t="s">
        <v>125</v>
      </c>
      <c r="I32" s="24">
        <f>SUMIFS('Historical Purchases'!Q:Q,'Historical Purchases'!N:N,NDC_Data[[#This Row],[NDC]])</f>
        <v>0</v>
      </c>
      <c r="J32" s="35" t="e">
        <f>_xlfn.XLOOKUP(NDC_Data[[#This Row],[NDC]],'Pricing Data'!C:C,'Pricing Data'!F:F)</f>
        <v>#N/A</v>
      </c>
      <c r="K32" s="36" t="e">
        <f>_xlfn.XLOOKUP(NDC_Data[[#This Row],[NDC]],'Pricing Data'!C:C,'Pricing Data'!J:J)</f>
        <v>#N/A</v>
      </c>
      <c r="L32" s="21" t="e">
        <f>I32*(J32-(NDC_Data[[#This Row],[340B Price]]*'Drug Cost Impact Summary'!$D$13))</f>
        <v>#N/A</v>
      </c>
      <c r="M32" s="21" t="e">
        <f>(NDC_Data[[#This Row],[WAC Price]])*(NDC_Data[[#This Row],[Annual 340B Purchases]])</f>
        <v>#N/A</v>
      </c>
      <c r="N32" s="2" t="e">
        <f>(NDC_Data[[#This Row],[340B Price]]*NDC_Data[[#This Row],[Annual 340B Purchases]])-NDC_Data[[#This Row],[Annual Spend at 340B]]</f>
        <v>#N/A</v>
      </c>
      <c r="O32" s="2" t="e">
        <f>(K32-J32)*I32*'Drug Cost Impact Summary'!$E$13</f>
        <v>#N/A</v>
      </c>
      <c r="P32" s="2" t="e">
        <f>NDC_Data[[#This Row],[Annual Spend at WAC]]-NDC_Data[[#This Row],[Annual Spend at 340B]]</f>
        <v>#N/A</v>
      </c>
      <c r="Q32" s="41" t="str">
        <f>IFERROR(NDC_Data[[#This Row],[Annual Inrease in Upfront Inventory Spend]]/NDC_Data[[#This Row],[Annual Spend at 340B]],"0")</f>
        <v>0</v>
      </c>
      <c r="R32" s="2" t="e">
        <f>NDC_Data[[#This Row],[Annual Impact of Lost COGS Discount]]+NDC_Data[[#This Row],[Annual Impact of Denied Rebates]]</f>
        <v>#N/A</v>
      </c>
      <c r="S32" s="6" t="str">
        <f>IFERROR(NDC_Data[[#This Row],[Total Annual Increase in Net Spend]]/NDC_Data[[#This Row],[Annual Spend at 340B]],"0")</f>
        <v>0</v>
      </c>
      <c r="T32" s="14"/>
      <c r="U32" s="15" t="e">
        <f>(NDC_Data[[#This Row],[WAC Price]]-NDC_Data[[#This Row],[340B Price]])*(NDC_Data[[#This Row],[Annual 340B Purchases]]/365*7)</f>
        <v>#N/A</v>
      </c>
      <c r="V32" s="2" t="e">
        <f>(NDC_Data[[#This Row],[WAC Price]]-NDC_Data[[#This Row],[340B Price]])*(NDC_Data[[#This Row],[Annual 340B Purchases]]/365*14)</f>
        <v>#N/A</v>
      </c>
      <c r="W32" s="2" t="e">
        <f>(NDC_Data[[#This Row],[WAC Price]]-NDC_Data[[#This Row],[340B Price]])*(NDC_Data[[#This Row],[Annual 340B Purchases]]/365*30)</f>
        <v>#N/A</v>
      </c>
      <c r="X32" s="2" t="e">
        <f>(NDC_Data[[#This Row],[WAC Price]]-NDC_Data[[#This Row],[340B Price]])*(NDC_Data[[#This Row],[Annual 340B Purchases]]/365*45)</f>
        <v>#N/A</v>
      </c>
      <c r="Y32" s="2" t="e">
        <f>(NDC_Data[[#This Row],[WAC Price]]-NDC_Data[[#This Row],[340B Price]])*(NDC_Data[[#This Row],[Annual 340B Purchases]]/365*60)</f>
        <v>#N/A</v>
      </c>
      <c r="Z32" s="2" t="e">
        <f>(NDC_Data[[#This Row],[WAC Price]]-NDC_Data[[#This Row],[340B Price]])*(NDC_Data[[#This Row],[Annual 340B Purchases]]/365*120)</f>
        <v>#N/A</v>
      </c>
      <c r="AA32" s="16" t="e">
        <f>(NDC_Data[[#This Row],[WAC Price]]-NDC_Data[[#This Row],[340B Price]])*(NDC_Data[[#This Row],[Annual 340B Purchases]])</f>
        <v>#N/A</v>
      </c>
      <c r="AC32" s="7"/>
      <c r="AD32" s="8"/>
    </row>
    <row r="33" spans="1:30" x14ac:dyDescent="0.55000000000000004">
      <c r="A33" s="38">
        <v>55513051641</v>
      </c>
      <c r="B33" s="38" t="s">
        <v>140</v>
      </c>
      <c r="C33" s="39" t="s">
        <v>148</v>
      </c>
      <c r="D33" s="39" t="s">
        <v>20</v>
      </c>
      <c r="E33" s="39" t="s">
        <v>109</v>
      </c>
      <c r="F33" s="39" t="s">
        <v>110</v>
      </c>
      <c r="G33" s="39" t="s">
        <v>110</v>
      </c>
      <c r="H33" s="39" t="s">
        <v>149</v>
      </c>
      <c r="I33" s="24">
        <f>SUMIFS('Historical Purchases'!Q:Q,'Historical Purchases'!N:N,NDC_Data[[#This Row],[NDC]])</f>
        <v>0</v>
      </c>
      <c r="J33" s="35" t="e">
        <f>_xlfn.XLOOKUP(NDC_Data[[#This Row],[NDC]],'Pricing Data'!C:C,'Pricing Data'!F:F)</f>
        <v>#N/A</v>
      </c>
      <c r="K33" s="36" t="e">
        <f>_xlfn.XLOOKUP(NDC_Data[[#This Row],[NDC]],'Pricing Data'!C:C,'Pricing Data'!J:J)</f>
        <v>#N/A</v>
      </c>
      <c r="L33" s="45" t="e">
        <f>I33*(J33-(NDC_Data[[#This Row],[340B Price]]*'Drug Cost Impact Summary'!$D$13))</f>
        <v>#N/A</v>
      </c>
      <c r="M33" s="45" t="e">
        <f>(NDC_Data[[#This Row],[WAC Price]])*(NDC_Data[[#This Row],[Annual 340B Purchases]])</f>
        <v>#N/A</v>
      </c>
      <c r="N33" s="40" t="e">
        <f>(NDC_Data[[#This Row],[340B Price]]*NDC_Data[[#This Row],[Annual 340B Purchases]])-NDC_Data[[#This Row],[Annual Spend at 340B]]</f>
        <v>#N/A</v>
      </c>
      <c r="O33" s="40" t="e">
        <f>(K33-J33)*I33*'Drug Cost Impact Summary'!$E$13</f>
        <v>#N/A</v>
      </c>
      <c r="P33" s="40" t="e">
        <f>NDC_Data[[#This Row],[Annual Spend at WAC]]-NDC_Data[[#This Row],[Annual Spend at 340B]]</f>
        <v>#N/A</v>
      </c>
      <c r="Q33" s="41" t="str">
        <f>IFERROR(NDC_Data[[#This Row],[Annual Inrease in Upfront Inventory Spend]]/NDC_Data[[#This Row],[Annual Spend at 340B]],"0")</f>
        <v>0</v>
      </c>
      <c r="R33" s="40" t="e">
        <f>NDC_Data[[#This Row],[Annual Impact of Lost COGS Discount]]+NDC_Data[[#This Row],[Annual Impact of Denied Rebates]]</f>
        <v>#N/A</v>
      </c>
      <c r="S33" s="42" t="str">
        <f>IFERROR(NDC_Data[[#This Row],[Total Annual Increase in Net Spend]]/NDC_Data[[#This Row],[Annual Spend at 340B]],"0")</f>
        <v>0</v>
      </c>
      <c r="T33" s="14"/>
      <c r="U33" s="43" t="e">
        <f>(NDC_Data[[#This Row],[WAC Price]]-NDC_Data[[#This Row],[340B Price]])*(NDC_Data[[#This Row],[Annual 340B Purchases]]/365*7)</f>
        <v>#N/A</v>
      </c>
      <c r="V33" s="40" t="e">
        <f>(NDC_Data[[#This Row],[WAC Price]]-NDC_Data[[#This Row],[340B Price]])*(NDC_Data[[#This Row],[Annual 340B Purchases]]/365*14)</f>
        <v>#N/A</v>
      </c>
      <c r="W33" s="40" t="e">
        <f>(NDC_Data[[#This Row],[WAC Price]]-NDC_Data[[#This Row],[340B Price]])*(NDC_Data[[#This Row],[Annual 340B Purchases]]/365*30)</f>
        <v>#N/A</v>
      </c>
      <c r="X33" s="40" t="e">
        <f>(NDC_Data[[#This Row],[WAC Price]]-NDC_Data[[#This Row],[340B Price]])*(NDC_Data[[#This Row],[Annual 340B Purchases]]/365*45)</f>
        <v>#N/A</v>
      </c>
      <c r="Y33" s="40" t="e">
        <f>(NDC_Data[[#This Row],[WAC Price]]-NDC_Data[[#This Row],[340B Price]])*(NDC_Data[[#This Row],[Annual 340B Purchases]]/365*60)</f>
        <v>#N/A</v>
      </c>
      <c r="Z33" s="40" t="e">
        <f>(NDC_Data[[#This Row],[WAC Price]]-NDC_Data[[#This Row],[340B Price]])*(NDC_Data[[#This Row],[Annual 340B Purchases]]/365*120)</f>
        <v>#N/A</v>
      </c>
      <c r="AA33" s="44" t="e">
        <f>(NDC_Data[[#This Row],[WAC Price]]-NDC_Data[[#This Row],[340B Price]])*(NDC_Data[[#This Row],[Annual 340B Purchases]])</f>
        <v>#N/A</v>
      </c>
      <c r="AC33" s="7"/>
      <c r="AD33" s="8"/>
    </row>
    <row r="34" spans="1:30" x14ac:dyDescent="0.55000000000000004">
      <c r="A34" s="9">
        <v>469012599</v>
      </c>
      <c r="B34" s="9" t="s">
        <v>64</v>
      </c>
      <c r="C34" s="1" t="s">
        <v>150</v>
      </c>
      <c r="D34" s="1" t="s">
        <v>28</v>
      </c>
      <c r="E34" s="1" t="s">
        <v>109</v>
      </c>
      <c r="F34" s="1" t="s">
        <v>110</v>
      </c>
      <c r="G34" s="1" t="s">
        <v>110</v>
      </c>
      <c r="H34" s="1" t="s">
        <v>116</v>
      </c>
      <c r="I34" s="24">
        <f>SUMIFS('Historical Purchases'!Q:Q,'Historical Purchases'!N:N,NDC_Data[[#This Row],[NDC]])</f>
        <v>0</v>
      </c>
      <c r="J34" s="35" t="e">
        <f>_xlfn.XLOOKUP(NDC_Data[[#This Row],[NDC]],'Pricing Data'!C:C,'Pricing Data'!F:F)</f>
        <v>#N/A</v>
      </c>
      <c r="K34" s="36" t="e">
        <f>_xlfn.XLOOKUP(NDC_Data[[#This Row],[NDC]],'Pricing Data'!C:C,'Pricing Data'!J:J)</f>
        <v>#N/A</v>
      </c>
      <c r="L34" s="21" t="e">
        <f>I34*(J34-(NDC_Data[[#This Row],[340B Price]]*'Drug Cost Impact Summary'!$D$13))</f>
        <v>#N/A</v>
      </c>
      <c r="M34" s="21" t="e">
        <f>(NDC_Data[[#This Row],[WAC Price]])*(NDC_Data[[#This Row],[Annual 340B Purchases]])</f>
        <v>#N/A</v>
      </c>
      <c r="N34" s="2" t="e">
        <f>(NDC_Data[[#This Row],[340B Price]]*NDC_Data[[#This Row],[Annual 340B Purchases]])-NDC_Data[[#This Row],[Annual Spend at 340B]]</f>
        <v>#N/A</v>
      </c>
      <c r="O34" s="2" t="e">
        <f>(K34-J34)*I34*'Drug Cost Impact Summary'!$E$13</f>
        <v>#N/A</v>
      </c>
      <c r="P34" s="2" t="e">
        <f>NDC_Data[[#This Row],[Annual Spend at WAC]]-NDC_Data[[#This Row],[Annual Spend at 340B]]</f>
        <v>#N/A</v>
      </c>
      <c r="Q34" s="41" t="str">
        <f>IFERROR(NDC_Data[[#This Row],[Annual Inrease in Upfront Inventory Spend]]/NDC_Data[[#This Row],[Annual Spend at 340B]],"0")</f>
        <v>0</v>
      </c>
      <c r="R34" s="2" t="e">
        <f>NDC_Data[[#This Row],[Annual Impact of Lost COGS Discount]]+NDC_Data[[#This Row],[Annual Impact of Denied Rebates]]</f>
        <v>#N/A</v>
      </c>
      <c r="S34" s="6" t="str">
        <f>IFERROR(NDC_Data[[#This Row],[Total Annual Increase in Net Spend]]/NDC_Data[[#This Row],[Annual Spend at 340B]],"0")</f>
        <v>0</v>
      </c>
      <c r="T34" s="14"/>
      <c r="U34" s="15" t="e">
        <f>(NDC_Data[[#This Row],[WAC Price]]-NDC_Data[[#This Row],[340B Price]])*(NDC_Data[[#This Row],[Annual 340B Purchases]]/365*7)</f>
        <v>#N/A</v>
      </c>
      <c r="V34" s="2" t="e">
        <f>(NDC_Data[[#This Row],[WAC Price]]-NDC_Data[[#This Row],[340B Price]])*(NDC_Data[[#This Row],[Annual 340B Purchases]]/365*14)</f>
        <v>#N/A</v>
      </c>
      <c r="W34" s="2" t="e">
        <f>(NDC_Data[[#This Row],[WAC Price]]-NDC_Data[[#This Row],[340B Price]])*(NDC_Data[[#This Row],[Annual 340B Purchases]]/365*30)</f>
        <v>#N/A</v>
      </c>
      <c r="X34" s="2" t="e">
        <f>(NDC_Data[[#This Row],[WAC Price]]-NDC_Data[[#This Row],[340B Price]])*(NDC_Data[[#This Row],[Annual 340B Purchases]]/365*45)</f>
        <v>#N/A</v>
      </c>
      <c r="Y34" s="2" t="e">
        <f>(NDC_Data[[#This Row],[WAC Price]]-NDC_Data[[#This Row],[340B Price]])*(NDC_Data[[#This Row],[Annual 340B Purchases]]/365*60)</f>
        <v>#N/A</v>
      </c>
      <c r="Z34" s="2" t="e">
        <f>(NDC_Data[[#This Row],[WAC Price]]-NDC_Data[[#This Row],[340B Price]])*(NDC_Data[[#This Row],[Annual 340B Purchases]]/365*120)</f>
        <v>#N/A</v>
      </c>
      <c r="AA34" s="16" t="e">
        <f>(NDC_Data[[#This Row],[WAC Price]]-NDC_Data[[#This Row],[340B Price]])*(NDC_Data[[#This Row],[Annual 340B Purchases]])</f>
        <v>#N/A</v>
      </c>
      <c r="AC34" s="7"/>
      <c r="AD34" s="8"/>
    </row>
    <row r="35" spans="1:30" x14ac:dyDescent="0.55000000000000004">
      <c r="A35" s="38">
        <v>469062599</v>
      </c>
      <c r="B35" s="38" t="s">
        <v>64</v>
      </c>
      <c r="C35" s="39" t="s">
        <v>151</v>
      </c>
      <c r="D35" s="39" t="s">
        <v>28</v>
      </c>
      <c r="E35" s="39" t="s">
        <v>109</v>
      </c>
      <c r="F35" s="39" t="s">
        <v>110</v>
      </c>
      <c r="G35" s="39" t="s">
        <v>110</v>
      </c>
      <c r="H35" s="39" t="s">
        <v>116</v>
      </c>
      <c r="I35" s="24">
        <f>SUMIFS('Historical Purchases'!Q:Q,'Historical Purchases'!N:N,NDC_Data[[#This Row],[NDC]])</f>
        <v>0</v>
      </c>
      <c r="J35" s="35" t="e">
        <f>_xlfn.XLOOKUP(NDC_Data[[#This Row],[NDC]],'Pricing Data'!C:C,'Pricing Data'!F:F)</f>
        <v>#N/A</v>
      </c>
      <c r="K35" s="36" t="e">
        <f>_xlfn.XLOOKUP(NDC_Data[[#This Row],[NDC]],'Pricing Data'!C:C,'Pricing Data'!J:J)</f>
        <v>#N/A</v>
      </c>
      <c r="L35" s="45" t="e">
        <f>I35*(J35-(NDC_Data[[#This Row],[340B Price]]*'Drug Cost Impact Summary'!$D$13))</f>
        <v>#N/A</v>
      </c>
      <c r="M35" s="45" t="e">
        <f>(NDC_Data[[#This Row],[WAC Price]])*(NDC_Data[[#This Row],[Annual 340B Purchases]])</f>
        <v>#N/A</v>
      </c>
      <c r="N35" s="40" t="e">
        <f>(NDC_Data[[#This Row],[340B Price]]*NDC_Data[[#This Row],[Annual 340B Purchases]])-NDC_Data[[#This Row],[Annual Spend at 340B]]</f>
        <v>#N/A</v>
      </c>
      <c r="O35" s="40" t="e">
        <f>(K35-J35)*I35*'Drug Cost Impact Summary'!$E$13</f>
        <v>#N/A</v>
      </c>
      <c r="P35" s="40" t="e">
        <f>NDC_Data[[#This Row],[Annual Spend at WAC]]-NDC_Data[[#This Row],[Annual Spend at 340B]]</f>
        <v>#N/A</v>
      </c>
      <c r="Q35" s="41" t="str">
        <f>IFERROR(NDC_Data[[#This Row],[Annual Inrease in Upfront Inventory Spend]]/NDC_Data[[#This Row],[Annual Spend at 340B]],"0")</f>
        <v>0</v>
      </c>
      <c r="R35" s="40" t="e">
        <f>NDC_Data[[#This Row],[Annual Impact of Lost COGS Discount]]+NDC_Data[[#This Row],[Annual Impact of Denied Rebates]]</f>
        <v>#N/A</v>
      </c>
      <c r="S35" s="42" t="str">
        <f>IFERROR(NDC_Data[[#This Row],[Total Annual Increase in Net Spend]]/NDC_Data[[#This Row],[Annual Spend at 340B]],"0")</f>
        <v>0</v>
      </c>
      <c r="T35" s="14"/>
      <c r="U35" s="43" t="e">
        <f>(NDC_Data[[#This Row],[WAC Price]]-NDC_Data[[#This Row],[340B Price]])*(NDC_Data[[#This Row],[Annual 340B Purchases]]/365*7)</f>
        <v>#N/A</v>
      </c>
      <c r="V35" s="40" t="e">
        <f>(NDC_Data[[#This Row],[WAC Price]]-NDC_Data[[#This Row],[340B Price]])*(NDC_Data[[#This Row],[Annual 340B Purchases]]/365*14)</f>
        <v>#N/A</v>
      </c>
      <c r="W35" s="40" t="e">
        <f>(NDC_Data[[#This Row],[WAC Price]]-NDC_Data[[#This Row],[340B Price]])*(NDC_Data[[#This Row],[Annual 340B Purchases]]/365*30)</f>
        <v>#N/A</v>
      </c>
      <c r="X35" s="40" t="e">
        <f>(NDC_Data[[#This Row],[WAC Price]]-NDC_Data[[#This Row],[340B Price]])*(NDC_Data[[#This Row],[Annual 340B Purchases]]/365*45)</f>
        <v>#N/A</v>
      </c>
      <c r="Y35" s="40" t="e">
        <f>(NDC_Data[[#This Row],[WAC Price]]-NDC_Data[[#This Row],[340B Price]])*(NDC_Data[[#This Row],[Annual 340B Purchases]]/365*60)</f>
        <v>#N/A</v>
      </c>
      <c r="Z35" s="40" t="e">
        <f>(NDC_Data[[#This Row],[WAC Price]]-NDC_Data[[#This Row],[340B Price]])*(NDC_Data[[#This Row],[Annual 340B Purchases]]/365*120)</f>
        <v>#N/A</v>
      </c>
      <c r="AA35" s="44" t="e">
        <f>(NDC_Data[[#This Row],[WAC Price]]-NDC_Data[[#This Row],[340B Price]])*(NDC_Data[[#This Row],[Annual 340B Purchases]])</f>
        <v>#N/A</v>
      </c>
      <c r="AC35" s="7"/>
      <c r="AD35" s="8"/>
    </row>
    <row r="36" spans="1:30" x14ac:dyDescent="0.55000000000000004">
      <c r="A36" s="9">
        <v>469072560</v>
      </c>
      <c r="B36" s="9" t="s">
        <v>64</v>
      </c>
      <c r="C36" s="1" t="s">
        <v>152</v>
      </c>
      <c r="D36" s="1" t="s">
        <v>28</v>
      </c>
      <c r="E36" s="1" t="s">
        <v>109</v>
      </c>
      <c r="F36" s="1" t="s">
        <v>110</v>
      </c>
      <c r="G36" s="1" t="s">
        <v>110</v>
      </c>
      <c r="H36" s="1" t="s">
        <v>145</v>
      </c>
      <c r="I36" s="24">
        <f>SUMIFS('Historical Purchases'!Q:Q,'Historical Purchases'!N:N,NDC_Data[[#This Row],[NDC]])</f>
        <v>0</v>
      </c>
      <c r="J36" s="35" t="e">
        <f>_xlfn.XLOOKUP(NDC_Data[[#This Row],[NDC]],'Pricing Data'!C:C,'Pricing Data'!F:F)</f>
        <v>#N/A</v>
      </c>
      <c r="K36" s="36" t="e">
        <f>_xlfn.XLOOKUP(NDC_Data[[#This Row],[NDC]],'Pricing Data'!C:C,'Pricing Data'!J:J)</f>
        <v>#N/A</v>
      </c>
      <c r="L36" s="21" t="e">
        <f>I36*(J36-(NDC_Data[[#This Row],[340B Price]]*'Drug Cost Impact Summary'!$D$13))</f>
        <v>#N/A</v>
      </c>
      <c r="M36" s="21" t="e">
        <f>(NDC_Data[[#This Row],[WAC Price]])*(NDC_Data[[#This Row],[Annual 340B Purchases]])</f>
        <v>#N/A</v>
      </c>
      <c r="N36" s="2" t="e">
        <f>(NDC_Data[[#This Row],[340B Price]]*NDC_Data[[#This Row],[Annual 340B Purchases]])-NDC_Data[[#This Row],[Annual Spend at 340B]]</f>
        <v>#N/A</v>
      </c>
      <c r="O36" s="2" t="e">
        <f>(K36-J36)*I36*'Drug Cost Impact Summary'!$E$13</f>
        <v>#N/A</v>
      </c>
      <c r="P36" s="2" t="e">
        <f>NDC_Data[[#This Row],[Annual Spend at WAC]]-NDC_Data[[#This Row],[Annual Spend at 340B]]</f>
        <v>#N/A</v>
      </c>
      <c r="Q36" s="41" t="str">
        <f>IFERROR(NDC_Data[[#This Row],[Annual Inrease in Upfront Inventory Spend]]/NDC_Data[[#This Row],[Annual Spend at 340B]],"0")</f>
        <v>0</v>
      </c>
      <c r="R36" s="2" t="e">
        <f>NDC_Data[[#This Row],[Annual Impact of Lost COGS Discount]]+NDC_Data[[#This Row],[Annual Impact of Denied Rebates]]</f>
        <v>#N/A</v>
      </c>
      <c r="S36" s="6" t="str">
        <f>IFERROR(NDC_Data[[#This Row],[Total Annual Increase in Net Spend]]/NDC_Data[[#This Row],[Annual Spend at 340B]],"0")</f>
        <v>0</v>
      </c>
      <c r="T36" s="14"/>
      <c r="U36" s="15" t="e">
        <f>(NDC_Data[[#This Row],[WAC Price]]-NDC_Data[[#This Row],[340B Price]])*(NDC_Data[[#This Row],[Annual 340B Purchases]]/365*7)</f>
        <v>#N/A</v>
      </c>
      <c r="V36" s="2" t="e">
        <f>(NDC_Data[[#This Row],[WAC Price]]-NDC_Data[[#This Row],[340B Price]])*(NDC_Data[[#This Row],[Annual 340B Purchases]]/365*14)</f>
        <v>#N/A</v>
      </c>
      <c r="W36" s="2" t="e">
        <f>(NDC_Data[[#This Row],[WAC Price]]-NDC_Data[[#This Row],[340B Price]])*(NDC_Data[[#This Row],[Annual 340B Purchases]]/365*30)</f>
        <v>#N/A</v>
      </c>
      <c r="X36" s="2" t="e">
        <f>(NDC_Data[[#This Row],[WAC Price]]-NDC_Data[[#This Row],[340B Price]])*(NDC_Data[[#This Row],[Annual 340B Purchases]]/365*45)</f>
        <v>#N/A</v>
      </c>
      <c r="Y36" s="2" t="e">
        <f>(NDC_Data[[#This Row],[WAC Price]]-NDC_Data[[#This Row],[340B Price]])*(NDC_Data[[#This Row],[Annual 340B Purchases]]/365*60)</f>
        <v>#N/A</v>
      </c>
      <c r="Z36" s="2" t="e">
        <f>(NDC_Data[[#This Row],[WAC Price]]-NDC_Data[[#This Row],[340B Price]])*(NDC_Data[[#This Row],[Annual 340B Purchases]]/365*120)</f>
        <v>#N/A</v>
      </c>
      <c r="AA36" s="16" t="e">
        <f>(NDC_Data[[#This Row],[WAC Price]]-NDC_Data[[#This Row],[340B Price]])*(NDC_Data[[#This Row],[Annual 340B Purchases]])</f>
        <v>#N/A</v>
      </c>
      <c r="AC36" s="7"/>
      <c r="AD36" s="8"/>
    </row>
    <row r="37" spans="1:30" x14ac:dyDescent="0.55000000000000004">
      <c r="A37" s="38">
        <v>310351260</v>
      </c>
      <c r="B37" s="38" t="s">
        <v>52</v>
      </c>
      <c r="C37" s="39" t="s">
        <v>153</v>
      </c>
      <c r="D37" s="39" t="s">
        <v>21</v>
      </c>
      <c r="E37" s="39" t="s">
        <v>109</v>
      </c>
      <c r="F37" s="39" t="s">
        <v>110</v>
      </c>
      <c r="G37" s="39" t="s">
        <v>110</v>
      </c>
      <c r="H37" s="39" t="s">
        <v>145</v>
      </c>
      <c r="I37" s="24">
        <f>SUMIFS('Historical Purchases'!Q:Q,'Historical Purchases'!N:N,NDC_Data[[#This Row],[NDC]])</f>
        <v>0</v>
      </c>
      <c r="J37" s="35" t="e">
        <f>_xlfn.XLOOKUP(NDC_Data[[#This Row],[NDC]],'Pricing Data'!C:C,'Pricing Data'!F:F)</f>
        <v>#N/A</v>
      </c>
      <c r="K37" s="36" t="e">
        <f>_xlfn.XLOOKUP(NDC_Data[[#This Row],[NDC]],'Pricing Data'!C:C,'Pricing Data'!J:J)</f>
        <v>#N/A</v>
      </c>
      <c r="L37" s="45" t="e">
        <f>I37*(J37-(NDC_Data[[#This Row],[340B Price]]*'Drug Cost Impact Summary'!$D$13))</f>
        <v>#N/A</v>
      </c>
      <c r="M37" s="45" t="e">
        <f>(NDC_Data[[#This Row],[WAC Price]])*(NDC_Data[[#This Row],[Annual 340B Purchases]])</f>
        <v>#N/A</v>
      </c>
      <c r="N37" s="40" t="e">
        <f>(NDC_Data[[#This Row],[340B Price]]*NDC_Data[[#This Row],[Annual 340B Purchases]])-NDC_Data[[#This Row],[Annual Spend at 340B]]</f>
        <v>#N/A</v>
      </c>
      <c r="O37" s="40" t="e">
        <f>(K37-J37)*I37*'Drug Cost Impact Summary'!$E$13</f>
        <v>#N/A</v>
      </c>
      <c r="P37" s="40" t="e">
        <f>NDC_Data[[#This Row],[Annual Spend at WAC]]-NDC_Data[[#This Row],[Annual Spend at 340B]]</f>
        <v>#N/A</v>
      </c>
      <c r="Q37" s="41" t="str">
        <f>IFERROR(NDC_Data[[#This Row],[Annual Inrease in Upfront Inventory Spend]]/NDC_Data[[#This Row],[Annual Spend at 340B]],"0")</f>
        <v>0</v>
      </c>
      <c r="R37" s="40" t="e">
        <f>NDC_Data[[#This Row],[Annual Impact of Lost COGS Discount]]+NDC_Data[[#This Row],[Annual Impact of Denied Rebates]]</f>
        <v>#N/A</v>
      </c>
      <c r="S37" s="42" t="str">
        <f>IFERROR(NDC_Data[[#This Row],[Total Annual Increase in Net Spend]]/NDC_Data[[#This Row],[Annual Spend at 340B]],"0")</f>
        <v>0</v>
      </c>
      <c r="T37" s="14"/>
      <c r="U37" s="43" t="e">
        <f>(NDC_Data[[#This Row],[WAC Price]]-NDC_Data[[#This Row],[340B Price]])*(NDC_Data[[#This Row],[Annual 340B Purchases]]/365*7)</f>
        <v>#N/A</v>
      </c>
      <c r="V37" s="40" t="e">
        <f>(NDC_Data[[#This Row],[WAC Price]]-NDC_Data[[#This Row],[340B Price]])*(NDC_Data[[#This Row],[Annual 340B Purchases]]/365*14)</f>
        <v>#N/A</v>
      </c>
      <c r="W37" s="40" t="e">
        <f>(NDC_Data[[#This Row],[WAC Price]]-NDC_Data[[#This Row],[340B Price]])*(NDC_Data[[#This Row],[Annual 340B Purchases]]/365*30)</f>
        <v>#N/A</v>
      </c>
      <c r="X37" s="40" t="e">
        <f>(NDC_Data[[#This Row],[WAC Price]]-NDC_Data[[#This Row],[340B Price]])*(NDC_Data[[#This Row],[Annual 340B Purchases]]/365*45)</f>
        <v>#N/A</v>
      </c>
      <c r="Y37" s="40" t="e">
        <f>(NDC_Data[[#This Row],[WAC Price]]-NDC_Data[[#This Row],[340B Price]])*(NDC_Data[[#This Row],[Annual 340B Purchases]]/365*60)</f>
        <v>#N/A</v>
      </c>
      <c r="Z37" s="40" t="e">
        <f>(NDC_Data[[#This Row],[WAC Price]]-NDC_Data[[#This Row],[340B Price]])*(NDC_Data[[#This Row],[Annual 340B Purchases]]/365*120)</f>
        <v>#N/A</v>
      </c>
      <c r="AA37" s="44" t="e">
        <f>(NDC_Data[[#This Row],[WAC Price]]-NDC_Data[[#This Row],[340B Price]])*(NDC_Data[[#This Row],[Annual 340B Purchases]])</f>
        <v>#N/A</v>
      </c>
      <c r="AC37" s="7"/>
      <c r="AD37" s="8"/>
    </row>
    <row r="38" spans="1:30" x14ac:dyDescent="0.55000000000000004">
      <c r="A38" s="9">
        <v>66993045730</v>
      </c>
      <c r="B38" s="9" t="s">
        <v>42</v>
      </c>
      <c r="C38" s="1" t="s">
        <v>154</v>
      </c>
      <c r="D38" s="1" t="s">
        <v>21</v>
      </c>
      <c r="E38" s="1" t="s">
        <v>110</v>
      </c>
      <c r="F38" s="1" t="s">
        <v>110</v>
      </c>
      <c r="G38" s="1" t="s">
        <v>110</v>
      </c>
      <c r="H38" s="1" t="s">
        <v>125</v>
      </c>
      <c r="I38" s="24">
        <f>SUMIFS('Historical Purchases'!Q:Q,'Historical Purchases'!N:N,NDC_Data[[#This Row],[NDC]])</f>
        <v>0</v>
      </c>
      <c r="J38" s="35" t="e">
        <f>_xlfn.XLOOKUP(NDC_Data[[#This Row],[NDC]],'Pricing Data'!C:C,'Pricing Data'!F:F)</f>
        <v>#N/A</v>
      </c>
      <c r="K38" s="36" t="e">
        <f>_xlfn.XLOOKUP(NDC_Data[[#This Row],[NDC]],'Pricing Data'!C:C,'Pricing Data'!J:J)</f>
        <v>#N/A</v>
      </c>
      <c r="L38" s="21" t="e">
        <f>I38*(J38-(NDC_Data[[#This Row],[340B Price]]*'Drug Cost Impact Summary'!$D$13))</f>
        <v>#N/A</v>
      </c>
      <c r="M38" s="21" t="e">
        <f>(NDC_Data[[#This Row],[WAC Price]])*(NDC_Data[[#This Row],[Annual 340B Purchases]])</f>
        <v>#N/A</v>
      </c>
      <c r="N38" s="2" t="e">
        <f>(NDC_Data[[#This Row],[340B Price]]*NDC_Data[[#This Row],[Annual 340B Purchases]])-NDC_Data[[#This Row],[Annual Spend at 340B]]</f>
        <v>#N/A</v>
      </c>
      <c r="O38" s="2" t="e">
        <f>(K38-J38)*I38*'Drug Cost Impact Summary'!$E$13</f>
        <v>#N/A</v>
      </c>
      <c r="P38" s="2" t="e">
        <f>NDC_Data[[#This Row],[Annual Spend at WAC]]-NDC_Data[[#This Row],[Annual Spend at 340B]]</f>
        <v>#N/A</v>
      </c>
      <c r="Q38" s="41" t="str">
        <f>IFERROR(NDC_Data[[#This Row],[Annual Inrease in Upfront Inventory Spend]]/NDC_Data[[#This Row],[Annual Spend at 340B]],"0")</f>
        <v>0</v>
      </c>
      <c r="R38" s="2" t="e">
        <f>NDC_Data[[#This Row],[Annual Impact of Lost COGS Discount]]+NDC_Data[[#This Row],[Annual Impact of Denied Rebates]]</f>
        <v>#N/A</v>
      </c>
      <c r="S38" s="6" t="str">
        <f>IFERROR(NDC_Data[[#This Row],[Total Annual Increase in Net Spend]]/NDC_Data[[#This Row],[Annual Spend at 340B]],"0")</f>
        <v>0</v>
      </c>
      <c r="T38" s="14"/>
      <c r="U38" s="15" t="e">
        <f>(NDC_Data[[#This Row],[WAC Price]]-NDC_Data[[#This Row],[340B Price]])*(NDC_Data[[#This Row],[Annual 340B Purchases]]/365*7)</f>
        <v>#N/A</v>
      </c>
      <c r="V38" s="2" t="e">
        <f>(NDC_Data[[#This Row],[WAC Price]]-NDC_Data[[#This Row],[340B Price]])*(NDC_Data[[#This Row],[Annual 340B Purchases]]/365*14)</f>
        <v>#N/A</v>
      </c>
      <c r="W38" s="2" t="e">
        <f>(NDC_Data[[#This Row],[WAC Price]]-NDC_Data[[#This Row],[340B Price]])*(NDC_Data[[#This Row],[Annual 340B Purchases]]/365*30)</f>
        <v>#N/A</v>
      </c>
      <c r="X38" s="2" t="e">
        <f>(NDC_Data[[#This Row],[WAC Price]]-NDC_Data[[#This Row],[340B Price]])*(NDC_Data[[#This Row],[Annual 340B Purchases]]/365*45)</f>
        <v>#N/A</v>
      </c>
      <c r="Y38" s="2" t="e">
        <f>(NDC_Data[[#This Row],[WAC Price]]-NDC_Data[[#This Row],[340B Price]])*(NDC_Data[[#This Row],[Annual 340B Purchases]]/365*60)</f>
        <v>#N/A</v>
      </c>
      <c r="Z38" s="2" t="e">
        <f>(NDC_Data[[#This Row],[WAC Price]]-NDC_Data[[#This Row],[340B Price]])*(NDC_Data[[#This Row],[Annual 340B Purchases]]/365*120)</f>
        <v>#N/A</v>
      </c>
      <c r="AA38" s="16" t="e">
        <f>(NDC_Data[[#This Row],[WAC Price]]-NDC_Data[[#This Row],[340B Price]])*(NDC_Data[[#This Row],[Annual 340B Purchases]])</f>
        <v>#N/A</v>
      </c>
      <c r="AC38" s="7"/>
      <c r="AD38" s="8"/>
    </row>
    <row r="39" spans="1:30" x14ac:dyDescent="0.55000000000000004">
      <c r="A39" s="38">
        <v>66993045630</v>
      </c>
      <c r="B39" s="38" t="s">
        <v>42</v>
      </c>
      <c r="C39" s="39" t="s">
        <v>155</v>
      </c>
      <c r="D39" s="39" t="s">
        <v>21</v>
      </c>
      <c r="E39" s="39" t="s">
        <v>110</v>
      </c>
      <c r="F39" s="39" t="s">
        <v>110</v>
      </c>
      <c r="G39" s="39" t="s">
        <v>110</v>
      </c>
      <c r="H39" s="39" t="s">
        <v>125</v>
      </c>
      <c r="I39" s="24">
        <f>SUMIFS('Historical Purchases'!Q:Q,'Historical Purchases'!N:N,NDC_Data[[#This Row],[NDC]])</f>
        <v>0</v>
      </c>
      <c r="J39" s="35" t="e">
        <f>_xlfn.XLOOKUP(NDC_Data[[#This Row],[NDC]],'Pricing Data'!C:C,'Pricing Data'!F:F)</f>
        <v>#N/A</v>
      </c>
      <c r="K39" s="36" t="e">
        <f>_xlfn.XLOOKUP(NDC_Data[[#This Row],[NDC]],'Pricing Data'!C:C,'Pricing Data'!J:J)</f>
        <v>#N/A</v>
      </c>
      <c r="L39" s="45" t="e">
        <f>I39*(J39-(NDC_Data[[#This Row],[340B Price]]*'Drug Cost Impact Summary'!$D$13))</f>
        <v>#N/A</v>
      </c>
      <c r="M39" s="45" t="e">
        <f>(NDC_Data[[#This Row],[WAC Price]])*(NDC_Data[[#This Row],[Annual 340B Purchases]])</f>
        <v>#N/A</v>
      </c>
      <c r="N39" s="40" t="e">
        <f>(NDC_Data[[#This Row],[340B Price]]*NDC_Data[[#This Row],[Annual 340B Purchases]])-NDC_Data[[#This Row],[Annual Spend at 340B]]</f>
        <v>#N/A</v>
      </c>
      <c r="O39" s="40" t="e">
        <f>(K39-J39)*I39*'Drug Cost Impact Summary'!$E$13</f>
        <v>#N/A</v>
      </c>
      <c r="P39" s="40" t="e">
        <f>NDC_Data[[#This Row],[Annual Spend at WAC]]-NDC_Data[[#This Row],[Annual Spend at 340B]]</f>
        <v>#N/A</v>
      </c>
      <c r="Q39" s="41" t="str">
        <f>IFERROR(NDC_Data[[#This Row],[Annual Inrease in Upfront Inventory Spend]]/NDC_Data[[#This Row],[Annual Spend at 340B]],"0")</f>
        <v>0</v>
      </c>
      <c r="R39" s="40" t="e">
        <f>NDC_Data[[#This Row],[Annual Impact of Lost COGS Discount]]+NDC_Data[[#This Row],[Annual Impact of Denied Rebates]]</f>
        <v>#N/A</v>
      </c>
      <c r="S39" s="42" t="str">
        <f>IFERROR(NDC_Data[[#This Row],[Total Annual Increase in Net Spend]]/NDC_Data[[#This Row],[Annual Spend at 340B]],"0")</f>
        <v>0</v>
      </c>
      <c r="T39" s="14"/>
      <c r="U39" s="43" t="e">
        <f>(NDC_Data[[#This Row],[WAC Price]]-NDC_Data[[#This Row],[340B Price]])*(NDC_Data[[#This Row],[Annual 340B Purchases]]/365*7)</f>
        <v>#N/A</v>
      </c>
      <c r="V39" s="40" t="e">
        <f>(NDC_Data[[#This Row],[WAC Price]]-NDC_Data[[#This Row],[340B Price]])*(NDC_Data[[#This Row],[Annual 340B Purchases]]/365*14)</f>
        <v>#N/A</v>
      </c>
      <c r="W39" s="40" t="e">
        <f>(NDC_Data[[#This Row],[WAC Price]]-NDC_Data[[#This Row],[340B Price]])*(NDC_Data[[#This Row],[Annual 340B Purchases]]/365*30)</f>
        <v>#N/A</v>
      </c>
      <c r="X39" s="40" t="e">
        <f>(NDC_Data[[#This Row],[WAC Price]]-NDC_Data[[#This Row],[340B Price]])*(NDC_Data[[#This Row],[Annual 340B Purchases]]/365*45)</f>
        <v>#N/A</v>
      </c>
      <c r="Y39" s="40" t="e">
        <f>(NDC_Data[[#This Row],[WAC Price]]-NDC_Data[[#This Row],[340B Price]])*(NDC_Data[[#This Row],[Annual 340B Purchases]]/365*60)</f>
        <v>#N/A</v>
      </c>
      <c r="Z39" s="40" t="e">
        <f>(NDC_Data[[#This Row],[WAC Price]]-NDC_Data[[#This Row],[340B Price]])*(NDC_Data[[#This Row],[Annual 340B Purchases]]/365*120)</f>
        <v>#N/A</v>
      </c>
      <c r="AA39" s="44" t="e">
        <f>(NDC_Data[[#This Row],[WAC Price]]-NDC_Data[[#This Row],[340B Price]])*(NDC_Data[[#This Row],[Annual 340B Purchases]])</f>
        <v>#N/A</v>
      </c>
      <c r="AC39" s="7"/>
      <c r="AD39" s="8"/>
    </row>
    <row r="40" spans="1:30" x14ac:dyDescent="0.55000000000000004">
      <c r="A40" s="9">
        <v>310621030</v>
      </c>
      <c r="B40" s="9" t="s">
        <v>42</v>
      </c>
      <c r="C40" s="1" t="s">
        <v>156</v>
      </c>
      <c r="D40" s="1" t="s">
        <v>21</v>
      </c>
      <c r="E40" s="1" t="s">
        <v>110</v>
      </c>
      <c r="F40" s="1" t="s">
        <v>110</v>
      </c>
      <c r="G40" s="1" t="s">
        <v>110</v>
      </c>
      <c r="H40" s="1" t="s">
        <v>125</v>
      </c>
      <c r="I40" s="24">
        <f>SUMIFS('Historical Purchases'!Q:Q,'Historical Purchases'!N:N,NDC_Data[[#This Row],[NDC]])</f>
        <v>0</v>
      </c>
      <c r="J40" s="35" t="e">
        <f>_xlfn.XLOOKUP(NDC_Data[[#This Row],[NDC]],'Pricing Data'!C:C,'Pricing Data'!F:F)</f>
        <v>#N/A</v>
      </c>
      <c r="K40" s="36" t="e">
        <f>_xlfn.XLOOKUP(NDC_Data[[#This Row],[NDC]],'Pricing Data'!C:C,'Pricing Data'!J:J)</f>
        <v>#N/A</v>
      </c>
      <c r="L40" s="21" t="e">
        <f>I40*(J40-(NDC_Data[[#This Row],[340B Price]]*'Drug Cost Impact Summary'!$D$13))</f>
        <v>#N/A</v>
      </c>
      <c r="M40" s="21" t="e">
        <f>(NDC_Data[[#This Row],[WAC Price]])*(NDC_Data[[#This Row],[Annual 340B Purchases]])</f>
        <v>#N/A</v>
      </c>
      <c r="N40" s="2" t="e">
        <f>(NDC_Data[[#This Row],[340B Price]]*NDC_Data[[#This Row],[Annual 340B Purchases]])-NDC_Data[[#This Row],[Annual Spend at 340B]]</f>
        <v>#N/A</v>
      </c>
      <c r="O40" s="2" t="e">
        <f>(K40-J40)*I40*'Drug Cost Impact Summary'!$E$13</f>
        <v>#N/A</v>
      </c>
      <c r="P40" s="2" t="e">
        <f>NDC_Data[[#This Row],[Annual Spend at WAC]]-NDC_Data[[#This Row],[Annual Spend at 340B]]</f>
        <v>#N/A</v>
      </c>
      <c r="Q40" s="41" t="str">
        <f>IFERROR(NDC_Data[[#This Row],[Annual Inrease in Upfront Inventory Spend]]/NDC_Data[[#This Row],[Annual Spend at 340B]],"0")</f>
        <v>0</v>
      </c>
      <c r="R40" s="2" t="e">
        <f>NDC_Data[[#This Row],[Annual Impact of Lost COGS Discount]]+NDC_Data[[#This Row],[Annual Impact of Denied Rebates]]</f>
        <v>#N/A</v>
      </c>
      <c r="S40" s="6" t="str">
        <f>IFERROR(NDC_Data[[#This Row],[Total Annual Increase in Net Spend]]/NDC_Data[[#This Row],[Annual Spend at 340B]],"0")</f>
        <v>0</v>
      </c>
      <c r="T40" s="14"/>
      <c r="U40" s="15" t="e">
        <f>(NDC_Data[[#This Row],[WAC Price]]-NDC_Data[[#This Row],[340B Price]])*(NDC_Data[[#This Row],[Annual 340B Purchases]]/365*7)</f>
        <v>#N/A</v>
      </c>
      <c r="V40" s="2" t="e">
        <f>(NDC_Data[[#This Row],[WAC Price]]-NDC_Data[[#This Row],[340B Price]])*(NDC_Data[[#This Row],[Annual 340B Purchases]]/365*14)</f>
        <v>#N/A</v>
      </c>
      <c r="W40" s="2" t="e">
        <f>(NDC_Data[[#This Row],[WAC Price]]-NDC_Data[[#This Row],[340B Price]])*(NDC_Data[[#This Row],[Annual 340B Purchases]]/365*30)</f>
        <v>#N/A</v>
      </c>
      <c r="X40" s="2" t="e">
        <f>(NDC_Data[[#This Row],[WAC Price]]-NDC_Data[[#This Row],[340B Price]])*(NDC_Data[[#This Row],[Annual 340B Purchases]]/365*45)</f>
        <v>#N/A</v>
      </c>
      <c r="Y40" s="2" t="e">
        <f>(NDC_Data[[#This Row],[WAC Price]]-NDC_Data[[#This Row],[340B Price]])*(NDC_Data[[#This Row],[Annual 340B Purchases]]/365*60)</f>
        <v>#N/A</v>
      </c>
      <c r="Z40" s="2" t="e">
        <f>(NDC_Data[[#This Row],[WAC Price]]-NDC_Data[[#This Row],[340B Price]])*(NDC_Data[[#This Row],[Annual 340B Purchases]]/365*120)</f>
        <v>#N/A</v>
      </c>
      <c r="AA40" s="16" t="e">
        <f>(NDC_Data[[#This Row],[WAC Price]]-NDC_Data[[#This Row],[340B Price]])*(NDC_Data[[#This Row],[Annual 340B Purchases]])</f>
        <v>#N/A</v>
      </c>
      <c r="AC40" s="7"/>
      <c r="AD40" s="8"/>
    </row>
    <row r="41" spans="1:30" x14ac:dyDescent="0.55000000000000004">
      <c r="A41" s="38">
        <v>310621039</v>
      </c>
      <c r="B41" s="38" t="s">
        <v>42</v>
      </c>
      <c r="C41" s="39" t="s">
        <v>156</v>
      </c>
      <c r="D41" s="39" t="s">
        <v>21</v>
      </c>
      <c r="E41" s="39" t="s">
        <v>110</v>
      </c>
      <c r="F41" s="39" t="s">
        <v>110</v>
      </c>
      <c r="G41" s="39" t="s">
        <v>110</v>
      </c>
      <c r="H41" s="39" t="s">
        <v>125</v>
      </c>
      <c r="I41" s="24">
        <f>SUMIFS('Historical Purchases'!Q:Q,'Historical Purchases'!N:N,NDC_Data[[#This Row],[NDC]])</f>
        <v>0</v>
      </c>
      <c r="J41" s="35" t="e">
        <f>_xlfn.XLOOKUP(NDC_Data[[#This Row],[NDC]],'Pricing Data'!C:C,'Pricing Data'!F:F)</f>
        <v>#N/A</v>
      </c>
      <c r="K41" s="36" t="e">
        <f>_xlfn.XLOOKUP(NDC_Data[[#This Row],[NDC]],'Pricing Data'!C:C,'Pricing Data'!J:J)</f>
        <v>#N/A</v>
      </c>
      <c r="L41" s="45" t="e">
        <f>I41*(J41-(NDC_Data[[#This Row],[340B Price]]*'Drug Cost Impact Summary'!$D$13))</f>
        <v>#N/A</v>
      </c>
      <c r="M41" s="45" t="e">
        <f>(NDC_Data[[#This Row],[WAC Price]])*(NDC_Data[[#This Row],[Annual 340B Purchases]])</f>
        <v>#N/A</v>
      </c>
      <c r="N41" s="40" t="e">
        <f>(NDC_Data[[#This Row],[340B Price]]*NDC_Data[[#This Row],[Annual 340B Purchases]])-NDC_Data[[#This Row],[Annual Spend at 340B]]</f>
        <v>#N/A</v>
      </c>
      <c r="O41" s="40" t="e">
        <f>(K41-J41)*I41*'Drug Cost Impact Summary'!$E$13</f>
        <v>#N/A</v>
      </c>
      <c r="P41" s="40" t="e">
        <f>NDC_Data[[#This Row],[Annual Spend at WAC]]-NDC_Data[[#This Row],[Annual Spend at 340B]]</f>
        <v>#N/A</v>
      </c>
      <c r="Q41" s="41" t="str">
        <f>IFERROR(NDC_Data[[#This Row],[Annual Inrease in Upfront Inventory Spend]]/NDC_Data[[#This Row],[Annual Spend at 340B]],"0")</f>
        <v>0</v>
      </c>
      <c r="R41" s="40" t="e">
        <f>NDC_Data[[#This Row],[Annual Impact of Lost COGS Discount]]+NDC_Data[[#This Row],[Annual Impact of Denied Rebates]]</f>
        <v>#N/A</v>
      </c>
      <c r="S41" s="42" t="str">
        <f>IFERROR(NDC_Data[[#This Row],[Total Annual Increase in Net Spend]]/NDC_Data[[#This Row],[Annual Spend at 340B]],"0")</f>
        <v>0</v>
      </c>
      <c r="T41" s="14"/>
      <c r="U41" s="43" t="e">
        <f>(NDC_Data[[#This Row],[WAC Price]]-NDC_Data[[#This Row],[340B Price]])*(NDC_Data[[#This Row],[Annual 340B Purchases]]/365*7)</f>
        <v>#N/A</v>
      </c>
      <c r="V41" s="40" t="e">
        <f>(NDC_Data[[#This Row],[WAC Price]]-NDC_Data[[#This Row],[340B Price]])*(NDC_Data[[#This Row],[Annual 340B Purchases]]/365*14)</f>
        <v>#N/A</v>
      </c>
      <c r="W41" s="40" t="e">
        <f>(NDC_Data[[#This Row],[WAC Price]]-NDC_Data[[#This Row],[340B Price]])*(NDC_Data[[#This Row],[Annual 340B Purchases]]/365*30)</f>
        <v>#N/A</v>
      </c>
      <c r="X41" s="40" t="e">
        <f>(NDC_Data[[#This Row],[WAC Price]]-NDC_Data[[#This Row],[340B Price]])*(NDC_Data[[#This Row],[Annual 340B Purchases]]/365*45)</f>
        <v>#N/A</v>
      </c>
      <c r="Y41" s="40" t="e">
        <f>(NDC_Data[[#This Row],[WAC Price]]-NDC_Data[[#This Row],[340B Price]])*(NDC_Data[[#This Row],[Annual 340B Purchases]]/365*60)</f>
        <v>#N/A</v>
      </c>
      <c r="Z41" s="40" t="e">
        <f>(NDC_Data[[#This Row],[WAC Price]]-NDC_Data[[#This Row],[340B Price]])*(NDC_Data[[#This Row],[Annual 340B Purchases]]/365*120)</f>
        <v>#N/A</v>
      </c>
      <c r="AA41" s="44" t="e">
        <f>(NDC_Data[[#This Row],[WAC Price]]-NDC_Data[[#This Row],[340B Price]])*(NDC_Data[[#This Row],[Annual 340B Purchases]])</f>
        <v>#N/A</v>
      </c>
      <c r="AC41" s="7"/>
      <c r="AD41" s="8"/>
    </row>
    <row r="42" spans="1:30" x14ac:dyDescent="0.55000000000000004">
      <c r="A42" s="9">
        <v>310621090</v>
      </c>
      <c r="B42" s="9" t="s">
        <v>42</v>
      </c>
      <c r="C42" s="1" t="s">
        <v>156</v>
      </c>
      <c r="D42" s="1" t="s">
        <v>21</v>
      </c>
      <c r="E42" s="1" t="s">
        <v>110</v>
      </c>
      <c r="F42" s="1" t="s">
        <v>110</v>
      </c>
      <c r="G42" s="1" t="s">
        <v>110</v>
      </c>
      <c r="H42" s="1" t="s">
        <v>115</v>
      </c>
      <c r="I42" s="24">
        <f>SUMIFS('Historical Purchases'!Q:Q,'Historical Purchases'!N:N,NDC_Data[[#This Row],[NDC]])</f>
        <v>0</v>
      </c>
      <c r="J42" s="35" t="e">
        <f>_xlfn.XLOOKUP(NDC_Data[[#This Row],[NDC]],'Pricing Data'!C:C,'Pricing Data'!F:F)</f>
        <v>#N/A</v>
      </c>
      <c r="K42" s="36" t="e">
        <f>_xlfn.XLOOKUP(NDC_Data[[#This Row],[NDC]],'Pricing Data'!C:C,'Pricing Data'!J:J)</f>
        <v>#N/A</v>
      </c>
      <c r="L42" s="21" t="e">
        <f>I42*(J42-(NDC_Data[[#This Row],[340B Price]]*'Drug Cost Impact Summary'!$D$13))</f>
        <v>#N/A</v>
      </c>
      <c r="M42" s="21" t="e">
        <f>(NDC_Data[[#This Row],[WAC Price]])*(NDC_Data[[#This Row],[Annual 340B Purchases]])</f>
        <v>#N/A</v>
      </c>
      <c r="N42" s="2" t="e">
        <f>(NDC_Data[[#This Row],[340B Price]]*NDC_Data[[#This Row],[Annual 340B Purchases]])-NDC_Data[[#This Row],[Annual Spend at 340B]]</f>
        <v>#N/A</v>
      </c>
      <c r="O42" s="2" t="e">
        <f>(K42-J42)*I42*'Drug Cost Impact Summary'!$E$13</f>
        <v>#N/A</v>
      </c>
      <c r="P42" s="2" t="e">
        <f>NDC_Data[[#This Row],[Annual Spend at WAC]]-NDC_Data[[#This Row],[Annual Spend at 340B]]</f>
        <v>#N/A</v>
      </c>
      <c r="Q42" s="41" t="str">
        <f>IFERROR(NDC_Data[[#This Row],[Annual Inrease in Upfront Inventory Spend]]/NDC_Data[[#This Row],[Annual Spend at 340B]],"0")</f>
        <v>0</v>
      </c>
      <c r="R42" s="2" t="e">
        <f>NDC_Data[[#This Row],[Annual Impact of Lost COGS Discount]]+NDC_Data[[#This Row],[Annual Impact of Denied Rebates]]</f>
        <v>#N/A</v>
      </c>
      <c r="S42" s="6" t="str">
        <f>IFERROR(NDC_Data[[#This Row],[Total Annual Increase in Net Spend]]/NDC_Data[[#This Row],[Annual Spend at 340B]],"0")</f>
        <v>0</v>
      </c>
      <c r="T42" s="14"/>
      <c r="U42" s="15" t="e">
        <f>(NDC_Data[[#This Row],[WAC Price]]-NDC_Data[[#This Row],[340B Price]])*(NDC_Data[[#This Row],[Annual 340B Purchases]]/365*7)</f>
        <v>#N/A</v>
      </c>
      <c r="V42" s="2" t="e">
        <f>(NDC_Data[[#This Row],[WAC Price]]-NDC_Data[[#This Row],[340B Price]])*(NDC_Data[[#This Row],[Annual 340B Purchases]]/365*14)</f>
        <v>#N/A</v>
      </c>
      <c r="W42" s="2" t="e">
        <f>(NDC_Data[[#This Row],[WAC Price]]-NDC_Data[[#This Row],[340B Price]])*(NDC_Data[[#This Row],[Annual 340B Purchases]]/365*30)</f>
        <v>#N/A</v>
      </c>
      <c r="X42" s="2" t="e">
        <f>(NDC_Data[[#This Row],[WAC Price]]-NDC_Data[[#This Row],[340B Price]])*(NDC_Data[[#This Row],[Annual 340B Purchases]]/365*45)</f>
        <v>#N/A</v>
      </c>
      <c r="Y42" s="2" t="e">
        <f>(NDC_Data[[#This Row],[WAC Price]]-NDC_Data[[#This Row],[340B Price]])*(NDC_Data[[#This Row],[Annual 340B Purchases]]/365*60)</f>
        <v>#N/A</v>
      </c>
      <c r="Z42" s="2" t="e">
        <f>(NDC_Data[[#This Row],[WAC Price]]-NDC_Data[[#This Row],[340B Price]])*(NDC_Data[[#This Row],[Annual 340B Purchases]]/365*120)</f>
        <v>#N/A</v>
      </c>
      <c r="AA42" s="16" t="e">
        <f>(NDC_Data[[#This Row],[WAC Price]]-NDC_Data[[#This Row],[340B Price]])*(NDC_Data[[#This Row],[Annual 340B Purchases]])</f>
        <v>#N/A</v>
      </c>
      <c r="AC42" s="7"/>
      <c r="AD42" s="8"/>
    </row>
    <row r="43" spans="1:30" x14ac:dyDescent="0.55000000000000004">
      <c r="A43" s="38">
        <v>310620530</v>
      </c>
      <c r="B43" s="38" t="s">
        <v>42</v>
      </c>
      <c r="C43" s="39" t="s">
        <v>157</v>
      </c>
      <c r="D43" s="39" t="s">
        <v>21</v>
      </c>
      <c r="E43" s="39" t="s">
        <v>110</v>
      </c>
      <c r="F43" s="39" t="s">
        <v>110</v>
      </c>
      <c r="G43" s="39" t="s">
        <v>110</v>
      </c>
      <c r="H43" s="39" t="s">
        <v>125</v>
      </c>
      <c r="I43" s="24">
        <f>SUMIFS('Historical Purchases'!Q:Q,'Historical Purchases'!N:N,NDC_Data[[#This Row],[NDC]])</f>
        <v>0</v>
      </c>
      <c r="J43" s="35" t="e">
        <f>_xlfn.XLOOKUP(NDC_Data[[#This Row],[NDC]],'Pricing Data'!C:C,'Pricing Data'!F:F)</f>
        <v>#N/A</v>
      </c>
      <c r="K43" s="36" t="e">
        <f>_xlfn.XLOOKUP(NDC_Data[[#This Row],[NDC]],'Pricing Data'!C:C,'Pricing Data'!J:J)</f>
        <v>#N/A</v>
      </c>
      <c r="L43" s="45" t="e">
        <f>I43*(J43-(NDC_Data[[#This Row],[340B Price]]*'Drug Cost Impact Summary'!$D$13))</f>
        <v>#N/A</v>
      </c>
      <c r="M43" s="45" t="e">
        <f>(NDC_Data[[#This Row],[WAC Price]])*(NDC_Data[[#This Row],[Annual 340B Purchases]])</f>
        <v>#N/A</v>
      </c>
      <c r="N43" s="40" t="e">
        <f>(NDC_Data[[#This Row],[340B Price]]*NDC_Data[[#This Row],[Annual 340B Purchases]])-NDC_Data[[#This Row],[Annual Spend at 340B]]</f>
        <v>#N/A</v>
      </c>
      <c r="O43" s="40" t="e">
        <f>(K43-J43)*I43*'Drug Cost Impact Summary'!$E$13</f>
        <v>#N/A</v>
      </c>
      <c r="P43" s="40" t="e">
        <f>NDC_Data[[#This Row],[Annual Spend at WAC]]-NDC_Data[[#This Row],[Annual Spend at 340B]]</f>
        <v>#N/A</v>
      </c>
      <c r="Q43" s="41" t="str">
        <f>IFERROR(NDC_Data[[#This Row],[Annual Inrease in Upfront Inventory Spend]]/NDC_Data[[#This Row],[Annual Spend at 340B]],"0")</f>
        <v>0</v>
      </c>
      <c r="R43" s="40" t="e">
        <f>NDC_Data[[#This Row],[Annual Impact of Lost COGS Discount]]+NDC_Data[[#This Row],[Annual Impact of Denied Rebates]]</f>
        <v>#N/A</v>
      </c>
      <c r="S43" s="42" t="str">
        <f>IFERROR(NDC_Data[[#This Row],[Total Annual Increase in Net Spend]]/NDC_Data[[#This Row],[Annual Spend at 340B]],"0")</f>
        <v>0</v>
      </c>
      <c r="T43" s="14"/>
      <c r="U43" s="43" t="e">
        <f>(NDC_Data[[#This Row],[WAC Price]]-NDC_Data[[#This Row],[340B Price]])*(NDC_Data[[#This Row],[Annual 340B Purchases]]/365*7)</f>
        <v>#N/A</v>
      </c>
      <c r="V43" s="40" t="e">
        <f>(NDC_Data[[#This Row],[WAC Price]]-NDC_Data[[#This Row],[340B Price]])*(NDC_Data[[#This Row],[Annual 340B Purchases]]/365*14)</f>
        <v>#N/A</v>
      </c>
      <c r="W43" s="40" t="e">
        <f>(NDC_Data[[#This Row],[WAC Price]]-NDC_Data[[#This Row],[340B Price]])*(NDC_Data[[#This Row],[Annual 340B Purchases]]/365*30)</f>
        <v>#N/A</v>
      </c>
      <c r="X43" s="40" t="e">
        <f>(NDC_Data[[#This Row],[WAC Price]]-NDC_Data[[#This Row],[340B Price]])*(NDC_Data[[#This Row],[Annual 340B Purchases]]/365*45)</f>
        <v>#N/A</v>
      </c>
      <c r="Y43" s="40" t="e">
        <f>(NDC_Data[[#This Row],[WAC Price]]-NDC_Data[[#This Row],[340B Price]])*(NDC_Data[[#This Row],[Annual 340B Purchases]]/365*60)</f>
        <v>#N/A</v>
      </c>
      <c r="Z43" s="40" t="e">
        <f>(NDC_Data[[#This Row],[WAC Price]]-NDC_Data[[#This Row],[340B Price]])*(NDC_Data[[#This Row],[Annual 340B Purchases]]/365*120)</f>
        <v>#N/A</v>
      </c>
      <c r="AA43" s="44" t="e">
        <f>(NDC_Data[[#This Row],[WAC Price]]-NDC_Data[[#This Row],[340B Price]])*(NDC_Data[[#This Row],[Annual 340B Purchases]])</f>
        <v>#N/A</v>
      </c>
      <c r="AC43" s="7"/>
      <c r="AD43" s="8"/>
    </row>
    <row r="44" spans="1:30" x14ac:dyDescent="0.55000000000000004">
      <c r="A44" s="9">
        <v>310620590</v>
      </c>
      <c r="B44" s="9" t="s">
        <v>42</v>
      </c>
      <c r="C44" s="1" t="s">
        <v>157</v>
      </c>
      <c r="D44" s="1" t="s">
        <v>21</v>
      </c>
      <c r="E44" s="1" t="s">
        <v>110</v>
      </c>
      <c r="F44" s="1" t="s">
        <v>110</v>
      </c>
      <c r="G44" s="1" t="s">
        <v>110</v>
      </c>
      <c r="H44" s="1" t="s">
        <v>115</v>
      </c>
      <c r="I44" s="24">
        <f>SUMIFS('Historical Purchases'!Q:Q,'Historical Purchases'!N:N,NDC_Data[[#This Row],[NDC]])</f>
        <v>0</v>
      </c>
      <c r="J44" s="35" t="e">
        <f>_xlfn.XLOOKUP(NDC_Data[[#This Row],[NDC]],'Pricing Data'!C:C,'Pricing Data'!F:F)</f>
        <v>#N/A</v>
      </c>
      <c r="K44" s="36" t="e">
        <f>_xlfn.XLOOKUP(NDC_Data[[#This Row],[NDC]],'Pricing Data'!C:C,'Pricing Data'!J:J)</f>
        <v>#N/A</v>
      </c>
      <c r="L44" s="21" t="e">
        <f>I44*(J44-(NDC_Data[[#This Row],[340B Price]]*'Drug Cost Impact Summary'!$D$13))</f>
        <v>#N/A</v>
      </c>
      <c r="M44" s="21" t="e">
        <f>(NDC_Data[[#This Row],[WAC Price]])*(NDC_Data[[#This Row],[Annual 340B Purchases]])</f>
        <v>#N/A</v>
      </c>
      <c r="N44" s="2" t="e">
        <f>(NDC_Data[[#This Row],[340B Price]]*NDC_Data[[#This Row],[Annual 340B Purchases]])-NDC_Data[[#This Row],[Annual Spend at 340B]]</f>
        <v>#N/A</v>
      </c>
      <c r="O44" s="2" t="e">
        <f>(K44-J44)*I44*'Drug Cost Impact Summary'!$E$13</f>
        <v>#N/A</v>
      </c>
      <c r="P44" s="2" t="e">
        <f>NDC_Data[[#This Row],[Annual Spend at WAC]]-NDC_Data[[#This Row],[Annual Spend at 340B]]</f>
        <v>#N/A</v>
      </c>
      <c r="Q44" s="41" t="str">
        <f>IFERROR(NDC_Data[[#This Row],[Annual Inrease in Upfront Inventory Spend]]/NDC_Data[[#This Row],[Annual Spend at 340B]],"0")</f>
        <v>0</v>
      </c>
      <c r="R44" s="2" t="e">
        <f>NDC_Data[[#This Row],[Annual Impact of Lost COGS Discount]]+NDC_Data[[#This Row],[Annual Impact of Denied Rebates]]</f>
        <v>#N/A</v>
      </c>
      <c r="S44" s="6" t="str">
        <f>IFERROR(NDC_Data[[#This Row],[Total Annual Increase in Net Spend]]/NDC_Data[[#This Row],[Annual Spend at 340B]],"0")</f>
        <v>0</v>
      </c>
      <c r="T44" s="14"/>
      <c r="U44" s="15" t="e">
        <f>(NDC_Data[[#This Row],[WAC Price]]-NDC_Data[[#This Row],[340B Price]])*(NDC_Data[[#This Row],[Annual 340B Purchases]]/365*7)</f>
        <v>#N/A</v>
      </c>
      <c r="V44" s="2" t="e">
        <f>(NDC_Data[[#This Row],[WAC Price]]-NDC_Data[[#This Row],[340B Price]])*(NDC_Data[[#This Row],[Annual 340B Purchases]]/365*14)</f>
        <v>#N/A</v>
      </c>
      <c r="W44" s="2" t="e">
        <f>(NDC_Data[[#This Row],[WAC Price]]-NDC_Data[[#This Row],[340B Price]])*(NDC_Data[[#This Row],[Annual 340B Purchases]]/365*30)</f>
        <v>#N/A</v>
      </c>
      <c r="X44" s="2" t="e">
        <f>(NDC_Data[[#This Row],[WAC Price]]-NDC_Data[[#This Row],[340B Price]])*(NDC_Data[[#This Row],[Annual 340B Purchases]]/365*45)</f>
        <v>#N/A</v>
      </c>
      <c r="Y44" s="2" t="e">
        <f>(NDC_Data[[#This Row],[WAC Price]]-NDC_Data[[#This Row],[340B Price]])*(NDC_Data[[#This Row],[Annual 340B Purchases]]/365*60)</f>
        <v>#N/A</v>
      </c>
      <c r="Z44" s="2" t="e">
        <f>(NDC_Data[[#This Row],[WAC Price]]-NDC_Data[[#This Row],[340B Price]])*(NDC_Data[[#This Row],[Annual 340B Purchases]]/365*120)</f>
        <v>#N/A</v>
      </c>
      <c r="AA44" s="16" t="e">
        <f>(NDC_Data[[#This Row],[WAC Price]]-NDC_Data[[#This Row],[340B Price]])*(NDC_Data[[#This Row],[Annual 340B Purchases]])</f>
        <v>#N/A</v>
      </c>
      <c r="AC44" s="7"/>
      <c r="AD44" s="8"/>
    </row>
    <row r="45" spans="1:30" x14ac:dyDescent="0.55000000000000004">
      <c r="A45" s="38">
        <v>597015230</v>
      </c>
      <c r="B45" s="38" t="s">
        <v>46</v>
      </c>
      <c r="C45" s="39" t="s">
        <v>158</v>
      </c>
      <c r="D45" s="39" t="s">
        <v>22</v>
      </c>
      <c r="E45" s="39" t="s">
        <v>110</v>
      </c>
      <c r="F45" s="39" t="s">
        <v>110</v>
      </c>
      <c r="G45" s="39" t="s">
        <v>110</v>
      </c>
      <c r="H45" s="39" t="s">
        <v>125</v>
      </c>
      <c r="I45" s="24">
        <f>SUMIFS('Historical Purchases'!Q:Q,'Historical Purchases'!N:N,NDC_Data[[#This Row],[NDC]])</f>
        <v>0</v>
      </c>
      <c r="J45" s="35" t="e">
        <f>_xlfn.XLOOKUP(NDC_Data[[#This Row],[NDC]],'Pricing Data'!C:C,'Pricing Data'!F:F)</f>
        <v>#N/A</v>
      </c>
      <c r="K45" s="36" t="e">
        <f>_xlfn.XLOOKUP(NDC_Data[[#This Row],[NDC]],'Pricing Data'!C:C,'Pricing Data'!J:J)</f>
        <v>#N/A</v>
      </c>
      <c r="L45" s="45" t="e">
        <f>I45*(J45-(NDC_Data[[#This Row],[340B Price]]*'Drug Cost Impact Summary'!$D$13))</f>
        <v>#N/A</v>
      </c>
      <c r="M45" s="45" t="e">
        <f>(NDC_Data[[#This Row],[WAC Price]])*(NDC_Data[[#This Row],[Annual 340B Purchases]])</f>
        <v>#N/A</v>
      </c>
      <c r="N45" s="40" t="e">
        <f>(NDC_Data[[#This Row],[340B Price]]*NDC_Data[[#This Row],[Annual 340B Purchases]])-NDC_Data[[#This Row],[Annual Spend at 340B]]</f>
        <v>#N/A</v>
      </c>
      <c r="O45" s="40" t="e">
        <f>(K45-J45)*I45*'Drug Cost Impact Summary'!$E$13</f>
        <v>#N/A</v>
      </c>
      <c r="P45" s="40" t="e">
        <f>NDC_Data[[#This Row],[Annual Spend at WAC]]-NDC_Data[[#This Row],[Annual Spend at 340B]]</f>
        <v>#N/A</v>
      </c>
      <c r="Q45" s="41" t="str">
        <f>IFERROR(NDC_Data[[#This Row],[Annual Inrease in Upfront Inventory Spend]]/NDC_Data[[#This Row],[Annual Spend at 340B]],"0")</f>
        <v>0</v>
      </c>
      <c r="R45" s="40" t="e">
        <f>NDC_Data[[#This Row],[Annual Impact of Lost COGS Discount]]+NDC_Data[[#This Row],[Annual Impact of Denied Rebates]]</f>
        <v>#N/A</v>
      </c>
      <c r="S45" s="42" t="str">
        <f>IFERROR(NDC_Data[[#This Row],[Total Annual Increase in Net Spend]]/NDC_Data[[#This Row],[Annual Spend at 340B]],"0")</f>
        <v>0</v>
      </c>
      <c r="T45" s="14"/>
      <c r="U45" s="43" t="e">
        <f>(NDC_Data[[#This Row],[WAC Price]]-NDC_Data[[#This Row],[340B Price]])*(NDC_Data[[#This Row],[Annual 340B Purchases]]/365*7)</f>
        <v>#N/A</v>
      </c>
      <c r="V45" s="40" t="e">
        <f>(NDC_Data[[#This Row],[WAC Price]]-NDC_Data[[#This Row],[340B Price]])*(NDC_Data[[#This Row],[Annual 340B Purchases]]/365*14)</f>
        <v>#N/A</v>
      </c>
      <c r="W45" s="40" t="e">
        <f>(NDC_Data[[#This Row],[WAC Price]]-NDC_Data[[#This Row],[340B Price]])*(NDC_Data[[#This Row],[Annual 340B Purchases]]/365*30)</f>
        <v>#N/A</v>
      </c>
      <c r="X45" s="40" t="e">
        <f>(NDC_Data[[#This Row],[WAC Price]]-NDC_Data[[#This Row],[340B Price]])*(NDC_Data[[#This Row],[Annual 340B Purchases]]/365*45)</f>
        <v>#N/A</v>
      </c>
      <c r="Y45" s="40" t="e">
        <f>(NDC_Data[[#This Row],[WAC Price]]-NDC_Data[[#This Row],[340B Price]])*(NDC_Data[[#This Row],[Annual 340B Purchases]]/365*60)</f>
        <v>#N/A</v>
      </c>
      <c r="Z45" s="40" t="e">
        <f>(NDC_Data[[#This Row],[WAC Price]]-NDC_Data[[#This Row],[340B Price]])*(NDC_Data[[#This Row],[Annual 340B Purchases]]/365*120)</f>
        <v>#N/A</v>
      </c>
      <c r="AA45" s="44" t="e">
        <f>(NDC_Data[[#This Row],[WAC Price]]-NDC_Data[[#This Row],[340B Price]])*(NDC_Data[[#This Row],[Annual 340B Purchases]])</f>
        <v>#N/A</v>
      </c>
      <c r="AC45" s="7"/>
      <c r="AD45" s="8"/>
    </row>
    <row r="46" spans="1:30" x14ac:dyDescent="0.55000000000000004">
      <c r="A46" s="9">
        <v>597015237</v>
      </c>
      <c r="B46" s="9" t="s">
        <v>46</v>
      </c>
      <c r="C46" s="1" t="s">
        <v>158</v>
      </c>
      <c r="D46" s="1" t="s">
        <v>22</v>
      </c>
      <c r="E46" s="1" t="s">
        <v>110</v>
      </c>
      <c r="F46" s="1" t="s">
        <v>110</v>
      </c>
      <c r="G46" s="1" t="s">
        <v>110</v>
      </c>
      <c r="H46" s="1" t="s">
        <v>125</v>
      </c>
      <c r="I46" s="24">
        <f>SUMIFS('Historical Purchases'!Q:Q,'Historical Purchases'!N:N,NDC_Data[[#This Row],[NDC]])</f>
        <v>0</v>
      </c>
      <c r="J46" s="35" t="e">
        <f>_xlfn.XLOOKUP(NDC_Data[[#This Row],[NDC]],'Pricing Data'!C:C,'Pricing Data'!F:F)</f>
        <v>#N/A</v>
      </c>
      <c r="K46" s="36" t="e">
        <f>_xlfn.XLOOKUP(NDC_Data[[#This Row],[NDC]],'Pricing Data'!C:C,'Pricing Data'!J:J)</f>
        <v>#N/A</v>
      </c>
      <c r="L46" s="21" t="e">
        <f>I46*(J46-(NDC_Data[[#This Row],[340B Price]]*'Drug Cost Impact Summary'!$D$13))</f>
        <v>#N/A</v>
      </c>
      <c r="M46" s="21" t="e">
        <f>(NDC_Data[[#This Row],[WAC Price]])*(NDC_Data[[#This Row],[Annual 340B Purchases]])</f>
        <v>#N/A</v>
      </c>
      <c r="N46" s="2" t="e">
        <f>(NDC_Data[[#This Row],[340B Price]]*NDC_Data[[#This Row],[Annual 340B Purchases]])-NDC_Data[[#This Row],[Annual Spend at 340B]]</f>
        <v>#N/A</v>
      </c>
      <c r="O46" s="2" t="e">
        <f>(K46-J46)*I46*'Drug Cost Impact Summary'!$E$13</f>
        <v>#N/A</v>
      </c>
      <c r="P46" s="2" t="e">
        <f>NDC_Data[[#This Row],[Annual Spend at WAC]]-NDC_Data[[#This Row],[Annual Spend at 340B]]</f>
        <v>#N/A</v>
      </c>
      <c r="Q46" s="41" t="str">
        <f>IFERROR(NDC_Data[[#This Row],[Annual Inrease in Upfront Inventory Spend]]/NDC_Data[[#This Row],[Annual Spend at 340B]],"0")</f>
        <v>0</v>
      </c>
      <c r="R46" s="2" t="e">
        <f>NDC_Data[[#This Row],[Annual Impact of Lost COGS Discount]]+NDC_Data[[#This Row],[Annual Impact of Denied Rebates]]</f>
        <v>#N/A</v>
      </c>
      <c r="S46" s="6" t="str">
        <f>IFERROR(NDC_Data[[#This Row],[Total Annual Increase in Net Spend]]/NDC_Data[[#This Row],[Annual Spend at 340B]],"0")</f>
        <v>0</v>
      </c>
      <c r="T46" s="14"/>
      <c r="U46" s="15" t="e">
        <f>(NDC_Data[[#This Row],[WAC Price]]-NDC_Data[[#This Row],[340B Price]])*(NDC_Data[[#This Row],[Annual 340B Purchases]]/365*7)</f>
        <v>#N/A</v>
      </c>
      <c r="V46" s="2" t="e">
        <f>(NDC_Data[[#This Row],[WAC Price]]-NDC_Data[[#This Row],[340B Price]])*(NDC_Data[[#This Row],[Annual 340B Purchases]]/365*14)</f>
        <v>#N/A</v>
      </c>
      <c r="W46" s="2" t="e">
        <f>(NDC_Data[[#This Row],[WAC Price]]-NDC_Data[[#This Row],[340B Price]])*(NDC_Data[[#This Row],[Annual 340B Purchases]]/365*30)</f>
        <v>#N/A</v>
      </c>
      <c r="X46" s="2" t="e">
        <f>(NDC_Data[[#This Row],[WAC Price]]-NDC_Data[[#This Row],[340B Price]])*(NDC_Data[[#This Row],[Annual 340B Purchases]]/365*45)</f>
        <v>#N/A</v>
      </c>
      <c r="Y46" s="2" t="e">
        <f>(NDC_Data[[#This Row],[WAC Price]]-NDC_Data[[#This Row],[340B Price]])*(NDC_Data[[#This Row],[Annual 340B Purchases]]/365*60)</f>
        <v>#N/A</v>
      </c>
      <c r="Z46" s="2" t="e">
        <f>(NDC_Data[[#This Row],[WAC Price]]-NDC_Data[[#This Row],[340B Price]])*(NDC_Data[[#This Row],[Annual 340B Purchases]]/365*120)</f>
        <v>#N/A</v>
      </c>
      <c r="AA46" s="16" t="e">
        <f>(NDC_Data[[#This Row],[WAC Price]]-NDC_Data[[#This Row],[340B Price]])*(NDC_Data[[#This Row],[Annual 340B Purchases]])</f>
        <v>#N/A</v>
      </c>
      <c r="AC46" s="7"/>
      <c r="AD46" s="8"/>
    </row>
    <row r="47" spans="1:30" x14ac:dyDescent="0.55000000000000004">
      <c r="A47" s="38">
        <v>597015290</v>
      </c>
      <c r="B47" s="38" t="s">
        <v>46</v>
      </c>
      <c r="C47" s="39" t="s">
        <v>158</v>
      </c>
      <c r="D47" s="39" t="s">
        <v>22</v>
      </c>
      <c r="E47" s="39" t="s">
        <v>110</v>
      </c>
      <c r="F47" s="39" t="s">
        <v>110</v>
      </c>
      <c r="G47" s="39" t="s">
        <v>110</v>
      </c>
      <c r="H47" s="39" t="s">
        <v>115</v>
      </c>
      <c r="I47" s="24">
        <f>SUMIFS('Historical Purchases'!Q:Q,'Historical Purchases'!N:N,NDC_Data[[#This Row],[NDC]])</f>
        <v>0</v>
      </c>
      <c r="J47" s="35" t="e">
        <f>_xlfn.XLOOKUP(NDC_Data[[#This Row],[NDC]],'Pricing Data'!C:C,'Pricing Data'!F:F)</f>
        <v>#N/A</v>
      </c>
      <c r="K47" s="36" t="e">
        <f>_xlfn.XLOOKUP(NDC_Data[[#This Row],[NDC]],'Pricing Data'!C:C,'Pricing Data'!J:J)</f>
        <v>#N/A</v>
      </c>
      <c r="L47" s="45" t="e">
        <f>I47*(J47-(NDC_Data[[#This Row],[340B Price]]*'Drug Cost Impact Summary'!$D$13))</f>
        <v>#N/A</v>
      </c>
      <c r="M47" s="45" t="e">
        <f>(NDC_Data[[#This Row],[WAC Price]])*(NDC_Data[[#This Row],[Annual 340B Purchases]])</f>
        <v>#N/A</v>
      </c>
      <c r="N47" s="40" t="e">
        <f>(NDC_Data[[#This Row],[340B Price]]*NDC_Data[[#This Row],[Annual 340B Purchases]])-NDC_Data[[#This Row],[Annual Spend at 340B]]</f>
        <v>#N/A</v>
      </c>
      <c r="O47" s="40" t="e">
        <f>(K47-J47)*I47*'Drug Cost Impact Summary'!$E$13</f>
        <v>#N/A</v>
      </c>
      <c r="P47" s="40" t="e">
        <f>NDC_Data[[#This Row],[Annual Spend at WAC]]-NDC_Data[[#This Row],[Annual Spend at 340B]]</f>
        <v>#N/A</v>
      </c>
      <c r="Q47" s="41" t="str">
        <f>IFERROR(NDC_Data[[#This Row],[Annual Inrease in Upfront Inventory Spend]]/NDC_Data[[#This Row],[Annual Spend at 340B]],"0")</f>
        <v>0</v>
      </c>
      <c r="R47" s="40" t="e">
        <f>NDC_Data[[#This Row],[Annual Impact of Lost COGS Discount]]+NDC_Data[[#This Row],[Annual Impact of Denied Rebates]]</f>
        <v>#N/A</v>
      </c>
      <c r="S47" s="42" t="str">
        <f>IFERROR(NDC_Data[[#This Row],[Total Annual Increase in Net Spend]]/NDC_Data[[#This Row],[Annual Spend at 340B]],"0")</f>
        <v>0</v>
      </c>
      <c r="T47" s="14"/>
      <c r="U47" s="43" t="e">
        <f>(NDC_Data[[#This Row],[WAC Price]]-NDC_Data[[#This Row],[340B Price]])*(NDC_Data[[#This Row],[Annual 340B Purchases]]/365*7)</f>
        <v>#N/A</v>
      </c>
      <c r="V47" s="40" t="e">
        <f>(NDC_Data[[#This Row],[WAC Price]]-NDC_Data[[#This Row],[340B Price]])*(NDC_Data[[#This Row],[Annual 340B Purchases]]/365*14)</f>
        <v>#N/A</v>
      </c>
      <c r="W47" s="40" t="e">
        <f>(NDC_Data[[#This Row],[WAC Price]]-NDC_Data[[#This Row],[340B Price]])*(NDC_Data[[#This Row],[Annual 340B Purchases]]/365*30)</f>
        <v>#N/A</v>
      </c>
      <c r="X47" s="40" t="e">
        <f>(NDC_Data[[#This Row],[WAC Price]]-NDC_Data[[#This Row],[340B Price]])*(NDC_Data[[#This Row],[Annual 340B Purchases]]/365*45)</f>
        <v>#N/A</v>
      </c>
      <c r="Y47" s="40" t="e">
        <f>(NDC_Data[[#This Row],[WAC Price]]-NDC_Data[[#This Row],[340B Price]])*(NDC_Data[[#This Row],[Annual 340B Purchases]]/365*60)</f>
        <v>#N/A</v>
      </c>
      <c r="Z47" s="40" t="e">
        <f>(NDC_Data[[#This Row],[WAC Price]]-NDC_Data[[#This Row],[340B Price]])*(NDC_Data[[#This Row],[Annual 340B Purchases]]/365*120)</f>
        <v>#N/A</v>
      </c>
      <c r="AA47" s="44" t="e">
        <f>(NDC_Data[[#This Row],[WAC Price]]-NDC_Data[[#This Row],[340B Price]])*(NDC_Data[[#This Row],[Annual 340B Purchases]])</f>
        <v>#N/A</v>
      </c>
      <c r="AC47" s="7"/>
      <c r="AD47" s="8"/>
    </row>
    <row r="48" spans="1:30" x14ac:dyDescent="0.55000000000000004">
      <c r="A48" s="9">
        <v>597015330</v>
      </c>
      <c r="B48" s="9" t="s">
        <v>46</v>
      </c>
      <c r="C48" s="1" t="s">
        <v>159</v>
      </c>
      <c r="D48" s="1" t="s">
        <v>22</v>
      </c>
      <c r="E48" s="1" t="s">
        <v>110</v>
      </c>
      <c r="F48" s="1" t="s">
        <v>110</v>
      </c>
      <c r="G48" s="1" t="s">
        <v>110</v>
      </c>
      <c r="H48" s="1" t="s">
        <v>125</v>
      </c>
      <c r="I48" s="24">
        <f>SUMIFS('Historical Purchases'!Q:Q,'Historical Purchases'!N:N,NDC_Data[[#This Row],[NDC]])</f>
        <v>0</v>
      </c>
      <c r="J48" s="35" t="e">
        <f>_xlfn.XLOOKUP(NDC_Data[[#This Row],[NDC]],'Pricing Data'!C:C,'Pricing Data'!F:F)</f>
        <v>#N/A</v>
      </c>
      <c r="K48" s="36" t="e">
        <f>_xlfn.XLOOKUP(NDC_Data[[#This Row],[NDC]],'Pricing Data'!C:C,'Pricing Data'!J:J)</f>
        <v>#N/A</v>
      </c>
      <c r="L48" s="21" t="e">
        <f>I48*(J48-(NDC_Data[[#This Row],[340B Price]]*'Drug Cost Impact Summary'!$D$13))</f>
        <v>#N/A</v>
      </c>
      <c r="M48" s="21" t="e">
        <f>(NDC_Data[[#This Row],[WAC Price]])*(NDC_Data[[#This Row],[Annual 340B Purchases]])</f>
        <v>#N/A</v>
      </c>
      <c r="N48" s="2" t="e">
        <f>(NDC_Data[[#This Row],[340B Price]]*NDC_Data[[#This Row],[Annual 340B Purchases]])-NDC_Data[[#This Row],[Annual Spend at 340B]]</f>
        <v>#N/A</v>
      </c>
      <c r="O48" s="2" t="e">
        <f>(K48-J48)*I48*'Drug Cost Impact Summary'!$E$13</f>
        <v>#N/A</v>
      </c>
      <c r="P48" s="2" t="e">
        <f>NDC_Data[[#This Row],[Annual Spend at WAC]]-NDC_Data[[#This Row],[Annual Spend at 340B]]</f>
        <v>#N/A</v>
      </c>
      <c r="Q48" s="41" t="str">
        <f>IFERROR(NDC_Data[[#This Row],[Annual Inrease in Upfront Inventory Spend]]/NDC_Data[[#This Row],[Annual Spend at 340B]],"0")</f>
        <v>0</v>
      </c>
      <c r="R48" s="2" t="e">
        <f>NDC_Data[[#This Row],[Annual Impact of Lost COGS Discount]]+NDC_Data[[#This Row],[Annual Impact of Denied Rebates]]</f>
        <v>#N/A</v>
      </c>
      <c r="S48" s="6" t="str">
        <f>IFERROR(NDC_Data[[#This Row],[Total Annual Increase in Net Spend]]/NDC_Data[[#This Row],[Annual Spend at 340B]],"0")</f>
        <v>0</v>
      </c>
      <c r="T48" s="14"/>
      <c r="U48" s="15" t="e">
        <f>(NDC_Data[[#This Row],[WAC Price]]-NDC_Data[[#This Row],[340B Price]])*(NDC_Data[[#This Row],[Annual 340B Purchases]]/365*7)</f>
        <v>#N/A</v>
      </c>
      <c r="V48" s="2" t="e">
        <f>(NDC_Data[[#This Row],[WAC Price]]-NDC_Data[[#This Row],[340B Price]])*(NDC_Data[[#This Row],[Annual 340B Purchases]]/365*14)</f>
        <v>#N/A</v>
      </c>
      <c r="W48" s="2" t="e">
        <f>(NDC_Data[[#This Row],[WAC Price]]-NDC_Data[[#This Row],[340B Price]])*(NDC_Data[[#This Row],[Annual 340B Purchases]]/365*30)</f>
        <v>#N/A</v>
      </c>
      <c r="X48" s="2" t="e">
        <f>(NDC_Data[[#This Row],[WAC Price]]-NDC_Data[[#This Row],[340B Price]])*(NDC_Data[[#This Row],[Annual 340B Purchases]]/365*45)</f>
        <v>#N/A</v>
      </c>
      <c r="Y48" s="2" t="e">
        <f>(NDC_Data[[#This Row],[WAC Price]]-NDC_Data[[#This Row],[340B Price]])*(NDC_Data[[#This Row],[Annual 340B Purchases]]/365*60)</f>
        <v>#N/A</v>
      </c>
      <c r="Z48" s="2" t="e">
        <f>(NDC_Data[[#This Row],[WAC Price]]-NDC_Data[[#This Row],[340B Price]])*(NDC_Data[[#This Row],[Annual 340B Purchases]]/365*120)</f>
        <v>#N/A</v>
      </c>
      <c r="AA48" s="16" t="e">
        <f>(NDC_Data[[#This Row],[WAC Price]]-NDC_Data[[#This Row],[340B Price]])*(NDC_Data[[#This Row],[Annual 340B Purchases]])</f>
        <v>#N/A</v>
      </c>
      <c r="AC48" s="7"/>
      <c r="AD48" s="8"/>
    </row>
    <row r="49" spans="1:30" x14ac:dyDescent="0.55000000000000004">
      <c r="A49" s="38">
        <v>597015337</v>
      </c>
      <c r="B49" s="38" t="s">
        <v>46</v>
      </c>
      <c r="C49" s="39" t="s">
        <v>159</v>
      </c>
      <c r="D49" s="39" t="s">
        <v>22</v>
      </c>
      <c r="E49" s="39" t="s">
        <v>110</v>
      </c>
      <c r="F49" s="39" t="s">
        <v>110</v>
      </c>
      <c r="G49" s="39" t="s">
        <v>110</v>
      </c>
      <c r="H49" s="39" t="s">
        <v>125</v>
      </c>
      <c r="I49" s="24">
        <f>SUMIFS('Historical Purchases'!Q:Q,'Historical Purchases'!N:N,NDC_Data[[#This Row],[NDC]])</f>
        <v>0</v>
      </c>
      <c r="J49" s="35" t="e">
        <f>_xlfn.XLOOKUP(NDC_Data[[#This Row],[NDC]],'Pricing Data'!C:C,'Pricing Data'!F:F)</f>
        <v>#N/A</v>
      </c>
      <c r="K49" s="36" t="e">
        <f>_xlfn.XLOOKUP(NDC_Data[[#This Row],[NDC]],'Pricing Data'!C:C,'Pricing Data'!J:J)</f>
        <v>#N/A</v>
      </c>
      <c r="L49" s="45" t="e">
        <f>I49*(J49-(NDC_Data[[#This Row],[340B Price]]*'Drug Cost Impact Summary'!$D$13))</f>
        <v>#N/A</v>
      </c>
      <c r="M49" s="45" t="e">
        <f>(NDC_Data[[#This Row],[WAC Price]])*(NDC_Data[[#This Row],[Annual 340B Purchases]])</f>
        <v>#N/A</v>
      </c>
      <c r="N49" s="40" t="e">
        <f>(NDC_Data[[#This Row],[340B Price]]*NDC_Data[[#This Row],[Annual 340B Purchases]])-NDC_Data[[#This Row],[Annual Spend at 340B]]</f>
        <v>#N/A</v>
      </c>
      <c r="O49" s="40" t="e">
        <f>(K49-J49)*I49*'Drug Cost Impact Summary'!$E$13</f>
        <v>#N/A</v>
      </c>
      <c r="P49" s="40" t="e">
        <f>NDC_Data[[#This Row],[Annual Spend at WAC]]-NDC_Data[[#This Row],[Annual Spend at 340B]]</f>
        <v>#N/A</v>
      </c>
      <c r="Q49" s="41" t="str">
        <f>IFERROR(NDC_Data[[#This Row],[Annual Inrease in Upfront Inventory Spend]]/NDC_Data[[#This Row],[Annual Spend at 340B]],"0")</f>
        <v>0</v>
      </c>
      <c r="R49" s="40" t="e">
        <f>NDC_Data[[#This Row],[Annual Impact of Lost COGS Discount]]+NDC_Data[[#This Row],[Annual Impact of Denied Rebates]]</f>
        <v>#N/A</v>
      </c>
      <c r="S49" s="42" t="str">
        <f>IFERROR(NDC_Data[[#This Row],[Total Annual Increase in Net Spend]]/NDC_Data[[#This Row],[Annual Spend at 340B]],"0")</f>
        <v>0</v>
      </c>
      <c r="T49" s="14"/>
      <c r="U49" s="43" t="e">
        <f>(NDC_Data[[#This Row],[WAC Price]]-NDC_Data[[#This Row],[340B Price]])*(NDC_Data[[#This Row],[Annual 340B Purchases]]/365*7)</f>
        <v>#N/A</v>
      </c>
      <c r="V49" s="40" t="e">
        <f>(NDC_Data[[#This Row],[WAC Price]]-NDC_Data[[#This Row],[340B Price]])*(NDC_Data[[#This Row],[Annual 340B Purchases]]/365*14)</f>
        <v>#N/A</v>
      </c>
      <c r="W49" s="40" t="e">
        <f>(NDC_Data[[#This Row],[WAC Price]]-NDC_Data[[#This Row],[340B Price]])*(NDC_Data[[#This Row],[Annual 340B Purchases]]/365*30)</f>
        <v>#N/A</v>
      </c>
      <c r="X49" s="40" t="e">
        <f>(NDC_Data[[#This Row],[WAC Price]]-NDC_Data[[#This Row],[340B Price]])*(NDC_Data[[#This Row],[Annual 340B Purchases]]/365*45)</f>
        <v>#N/A</v>
      </c>
      <c r="Y49" s="40" t="e">
        <f>(NDC_Data[[#This Row],[WAC Price]]-NDC_Data[[#This Row],[340B Price]])*(NDC_Data[[#This Row],[Annual 340B Purchases]]/365*60)</f>
        <v>#N/A</v>
      </c>
      <c r="Z49" s="40" t="e">
        <f>(NDC_Data[[#This Row],[WAC Price]]-NDC_Data[[#This Row],[340B Price]])*(NDC_Data[[#This Row],[Annual 340B Purchases]]/365*120)</f>
        <v>#N/A</v>
      </c>
      <c r="AA49" s="44" t="e">
        <f>(NDC_Data[[#This Row],[WAC Price]]-NDC_Data[[#This Row],[340B Price]])*(NDC_Data[[#This Row],[Annual 340B Purchases]])</f>
        <v>#N/A</v>
      </c>
      <c r="AC49" s="7"/>
      <c r="AD49" s="8"/>
    </row>
    <row r="50" spans="1:30" x14ac:dyDescent="0.55000000000000004">
      <c r="A50" s="9">
        <v>597015390</v>
      </c>
      <c r="B50" s="9" t="s">
        <v>46</v>
      </c>
      <c r="C50" s="1" t="s">
        <v>159</v>
      </c>
      <c r="D50" s="1" t="s">
        <v>22</v>
      </c>
      <c r="E50" s="1" t="s">
        <v>110</v>
      </c>
      <c r="F50" s="1" t="s">
        <v>110</v>
      </c>
      <c r="G50" s="1" t="s">
        <v>110</v>
      </c>
      <c r="H50" s="1" t="s">
        <v>115</v>
      </c>
      <c r="I50" s="24">
        <f>SUMIFS('Historical Purchases'!Q:Q,'Historical Purchases'!N:N,NDC_Data[[#This Row],[NDC]])</f>
        <v>0</v>
      </c>
      <c r="J50" s="35" t="e">
        <f>_xlfn.XLOOKUP(NDC_Data[[#This Row],[NDC]],'Pricing Data'!C:C,'Pricing Data'!F:F)</f>
        <v>#N/A</v>
      </c>
      <c r="K50" s="36" t="e">
        <f>_xlfn.XLOOKUP(NDC_Data[[#This Row],[NDC]],'Pricing Data'!C:C,'Pricing Data'!J:J)</f>
        <v>#N/A</v>
      </c>
      <c r="L50" s="21" t="e">
        <f>I50*(J50-(NDC_Data[[#This Row],[340B Price]]*'Drug Cost Impact Summary'!$D$13))</f>
        <v>#N/A</v>
      </c>
      <c r="M50" s="21" t="e">
        <f>(NDC_Data[[#This Row],[WAC Price]])*(NDC_Data[[#This Row],[Annual 340B Purchases]])</f>
        <v>#N/A</v>
      </c>
      <c r="N50" s="2" t="e">
        <f>(NDC_Data[[#This Row],[340B Price]]*NDC_Data[[#This Row],[Annual 340B Purchases]])-NDC_Data[[#This Row],[Annual Spend at 340B]]</f>
        <v>#N/A</v>
      </c>
      <c r="O50" s="2" t="e">
        <f>(K50-J50)*I50*'Drug Cost Impact Summary'!$E$13</f>
        <v>#N/A</v>
      </c>
      <c r="P50" s="2" t="e">
        <f>NDC_Data[[#This Row],[Annual Spend at WAC]]-NDC_Data[[#This Row],[Annual Spend at 340B]]</f>
        <v>#N/A</v>
      </c>
      <c r="Q50" s="41" t="str">
        <f>IFERROR(NDC_Data[[#This Row],[Annual Inrease in Upfront Inventory Spend]]/NDC_Data[[#This Row],[Annual Spend at 340B]],"0")</f>
        <v>0</v>
      </c>
      <c r="R50" s="2" t="e">
        <f>NDC_Data[[#This Row],[Annual Impact of Lost COGS Discount]]+NDC_Data[[#This Row],[Annual Impact of Denied Rebates]]</f>
        <v>#N/A</v>
      </c>
      <c r="S50" s="6" t="str">
        <f>IFERROR(NDC_Data[[#This Row],[Total Annual Increase in Net Spend]]/NDC_Data[[#This Row],[Annual Spend at 340B]],"0")</f>
        <v>0</v>
      </c>
      <c r="T50" s="14"/>
      <c r="U50" s="15" t="e">
        <f>(NDC_Data[[#This Row],[WAC Price]]-NDC_Data[[#This Row],[340B Price]])*(NDC_Data[[#This Row],[Annual 340B Purchases]]/365*7)</f>
        <v>#N/A</v>
      </c>
      <c r="V50" s="2" t="e">
        <f>(NDC_Data[[#This Row],[WAC Price]]-NDC_Data[[#This Row],[340B Price]])*(NDC_Data[[#This Row],[Annual 340B Purchases]]/365*14)</f>
        <v>#N/A</v>
      </c>
      <c r="W50" s="2" t="e">
        <f>(NDC_Data[[#This Row],[WAC Price]]-NDC_Data[[#This Row],[340B Price]])*(NDC_Data[[#This Row],[Annual 340B Purchases]]/365*30)</f>
        <v>#N/A</v>
      </c>
      <c r="X50" s="2" t="e">
        <f>(NDC_Data[[#This Row],[WAC Price]]-NDC_Data[[#This Row],[340B Price]])*(NDC_Data[[#This Row],[Annual 340B Purchases]]/365*45)</f>
        <v>#N/A</v>
      </c>
      <c r="Y50" s="2" t="e">
        <f>(NDC_Data[[#This Row],[WAC Price]]-NDC_Data[[#This Row],[340B Price]])*(NDC_Data[[#This Row],[Annual 340B Purchases]]/365*60)</f>
        <v>#N/A</v>
      </c>
      <c r="Z50" s="2" t="e">
        <f>(NDC_Data[[#This Row],[WAC Price]]-NDC_Data[[#This Row],[340B Price]])*(NDC_Data[[#This Row],[Annual 340B Purchases]]/365*120)</f>
        <v>#N/A</v>
      </c>
      <c r="AA50" s="16" t="e">
        <f>(NDC_Data[[#This Row],[WAC Price]]-NDC_Data[[#This Row],[340B Price]])*(NDC_Data[[#This Row],[Annual 340B Purchases]])</f>
        <v>#N/A</v>
      </c>
      <c r="AC50" s="7"/>
      <c r="AD50" s="8"/>
    </row>
    <row r="51" spans="1:30" x14ac:dyDescent="0.55000000000000004">
      <c r="A51" s="38">
        <v>597014360</v>
      </c>
      <c r="B51" s="38" t="s">
        <v>56</v>
      </c>
      <c r="C51" s="39" t="s">
        <v>160</v>
      </c>
      <c r="D51" s="39" t="s">
        <v>22</v>
      </c>
      <c r="E51" s="39" t="s">
        <v>109</v>
      </c>
      <c r="F51" s="39" t="s">
        <v>110</v>
      </c>
      <c r="G51" s="39" t="s">
        <v>110</v>
      </c>
      <c r="H51" s="39" t="s">
        <v>145</v>
      </c>
      <c r="I51" s="24">
        <f>SUMIFS('Historical Purchases'!Q:Q,'Historical Purchases'!N:N,NDC_Data[[#This Row],[NDC]])</f>
        <v>0</v>
      </c>
      <c r="J51" s="35" t="e">
        <f>_xlfn.XLOOKUP(NDC_Data[[#This Row],[NDC]],'Pricing Data'!C:C,'Pricing Data'!F:F)</f>
        <v>#N/A</v>
      </c>
      <c r="K51" s="36" t="e">
        <f>_xlfn.XLOOKUP(NDC_Data[[#This Row],[NDC]],'Pricing Data'!C:C,'Pricing Data'!J:J)</f>
        <v>#N/A</v>
      </c>
      <c r="L51" s="45" t="e">
        <f>I51*(J51-(NDC_Data[[#This Row],[340B Price]]*'Drug Cost Impact Summary'!$D$13))</f>
        <v>#N/A</v>
      </c>
      <c r="M51" s="45" t="e">
        <f>(NDC_Data[[#This Row],[WAC Price]])*(NDC_Data[[#This Row],[Annual 340B Purchases]])</f>
        <v>#N/A</v>
      </c>
      <c r="N51" s="40" t="e">
        <f>(NDC_Data[[#This Row],[340B Price]]*NDC_Data[[#This Row],[Annual 340B Purchases]])-NDC_Data[[#This Row],[Annual Spend at 340B]]</f>
        <v>#N/A</v>
      </c>
      <c r="O51" s="40" t="e">
        <f>(K51-J51)*I51*'Drug Cost Impact Summary'!$E$13</f>
        <v>#N/A</v>
      </c>
      <c r="P51" s="40" t="e">
        <f>NDC_Data[[#This Row],[Annual Spend at WAC]]-NDC_Data[[#This Row],[Annual Spend at 340B]]</f>
        <v>#N/A</v>
      </c>
      <c r="Q51" s="41" t="str">
        <f>IFERROR(NDC_Data[[#This Row],[Annual Inrease in Upfront Inventory Spend]]/NDC_Data[[#This Row],[Annual Spend at 340B]],"0")</f>
        <v>0</v>
      </c>
      <c r="R51" s="40" t="e">
        <f>NDC_Data[[#This Row],[Annual Impact of Lost COGS Discount]]+NDC_Data[[#This Row],[Annual Impact of Denied Rebates]]</f>
        <v>#N/A</v>
      </c>
      <c r="S51" s="42" t="str">
        <f>IFERROR(NDC_Data[[#This Row],[Total Annual Increase in Net Spend]]/NDC_Data[[#This Row],[Annual Spend at 340B]],"0")</f>
        <v>0</v>
      </c>
      <c r="T51" s="14"/>
      <c r="U51" s="43" t="e">
        <f>(NDC_Data[[#This Row],[WAC Price]]-NDC_Data[[#This Row],[340B Price]])*(NDC_Data[[#This Row],[Annual 340B Purchases]]/365*7)</f>
        <v>#N/A</v>
      </c>
      <c r="V51" s="40" t="e">
        <f>(NDC_Data[[#This Row],[WAC Price]]-NDC_Data[[#This Row],[340B Price]])*(NDC_Data[[#This Row],[Annual 340B Purchases]]/365*14)</f>
        <v>#N/A</v>
      </c>
      <c r="W51" s="40" t="e">
        <f>(NDC_Data[[#This Row],[WAC Price]]-NDC_Data[[#This Row],[340B Price]])*(NDC_Data[[#This Row],[Annual 340B Purchases]]/365*30)</f>
        <v>#N/A</v>
      </c>
      <c r="X51" s="40" t="e">
        <f>(NDC_Data[[#This Row],[WAC Price]]-NDC_Data[[#This Row],[340B Price]])*(NDC_Data[[#This Row],[Annual 340B Purchases]]/365*45)</f>
        <v>#N/A</v>
      </c>
      <c r="Y51" s="40" t="e">
        <f>(NDC_Data[[#This Row],[WAC Price]]-NDC_Data[[#This Row],[340B Price]])*(NDC_Data[[#This Row],[Annual 340B Purchases]]/365*60)</f>
        <v>#N/A</v>
      </c>
      <c r="Z51" s="40" t="e">
        <f>(NDC_Data[[#This Row],[WAC Price]]-NDC_Data[[#This Row],[340B Price]])*(NDC_Data[[#This Row],[Annual 340B Purchases]]/365*120)</f>
        <v>#N/A</v>
      </c>
      <c r="AA51" s="44" t="e">
        <f>(NDC_Data[[#This Row],[WAC Price]]-NDC_Data[[#This Row],[340B Price]])*(NDC_Data[[#This Row],[Annual 340B Purchases]])</f>
        <v>#N/A</v>
      </c>
      <c r="AC51" s="7"/>
      <c r="AD51" s="8"/>
    </row>
    <row r="52" spans="1:30" x14ac:dyDescent="0.55000000000000004">
      <c r="A52" s="9">
        <v>597014560</v>
      </c>
      <c r="B52" s="9" t="s">
        <v>56</v>
      </c>
      <c r="C52" s="1" t="s">
        <v>161</v>
      </c>
      <c r="D52" s="1" t="s">
        <v>22</v>
      </c>
      <c r="E52" s="1" t="s">
        <v>109</v>
      </c>
      <c r="F52" s="1" t="s">
        <v>110</v>
      </c>
      <c r="G52" s="1" t="s">
        <v>110</v>
      </c>
      <c r="H52" s="1" t="s">
        <v>145</v>
      </c>
      <c r="I52" s="24">
        <f>SUMIFS('Historical Purchases'!Q:Q,'Historical Purchases'!N:N,NDC_Data[[#This Row],[NDC]])</f>
        <v>0</v>
      </c>
      <c r="J52" s="35" t="e">
        <f>_xlfn.XLOOKUP(NDC_Data[[#This Row],[NDC]],'Pricing Data'!C:C,'Pricing Data'!F:F)</f>
        <v>#N/A</v>
      </c>
      <c r="K52" s="36" t="e">
        <f>_xlfn.XLOOKUP(NDC_Data[[#This Row],[NDC]],'Pricing Data'!C:C,'Pricing Data'!J:J)</f>
        <v>#N/A</v>
      </c>
      <c r="L52" s="21" t="e">
        <f>I52*(J52-(NDC_Data[[#This Row],[340B Price]]*'Drug Cost Impact Summary'!$D$13))</f>
        <v>#N/A</v>
      </c>
      <c r="M52" s="21" t="e">
        <f>(NDC_Data[[#This Row],[WAC Price]])*(NDC_Data[[#This Row],[Annual 340B Purchases]])</f>
        <v>#N/A</v>
      </c>
      <c r="N52" s="2" t="e">
        <f>(NDC_Data[[#This Row],[340B Price]]*NDC_Data[[#This Row],[Annual 340B Purchases]])-NDC_Data[[#This Row],[Annual Spend at 340B]]</f>
        <v>#N/A</v>
      </c>
      <c r="O52" s="2" t="e">
        <f>(K52-J52)*I52*'Drug Cost Impact Summary'!$E$13</f>
        <v>#N/A</v>
      </c>
      <c r="P52" s="2" t="e">
        <f>NDC_Data[[#This Row],[Annual Spend at WAC]]-NDC_Data[[#This Row],[Annual Spend at 340B]]</f>
        <v>#N/A</v>
      </c>
      <c r="Q52" s="41" t="str">
        <f>IFERROR(NDC_Data[[#This Row],[Annual Inrease in Upfront Inventory Spend]]/NDC_Data[[#This Row],[Annual Spend at 340B]],"0")</f>
        <v>0</v>
      </c>
      <c r="R52" s="2" t="e">
        <f>NDC_Data[[#This Row],[Annual Impact of Lost COGS Discount]]+NDC_Data[[#This Row],[Annual Impact of Denied Rebates]]</f>
        <v>#N/A</v>
      </c>
      <c r="S52" s="6" t="str">
        <f>IFERROR(NDC_Data[[#This Row],[Total Annual Increase in Net Spend]]/NDC_Data[[#This Row],[Annual Spend at 340B]],"0")</f>
        <v>0</v>
      </c>
      <c r="T52" s="14"/>
      <c r="U52" s="15" t="e">
        <f>(NDC_Data[[#This Row],[WAC Price]]-NDC_Data[[#This Row],[340B Price]])*(NDC_Data[[#This Row],[Annual 340B Purchases]]/365*7)</f>
        <v>#N/A</v>
      </c>
      <c r="V52" s="2" t="e">
        <f>(NDC_Data[[#This Row],[WAC Price]]-NDC_Data[[#This Row],[340B Price]])*(NDC_Data[[#This Row],[Annual 340B Purchases]]/365*14)</f>
        <v>#N/A</v>
      </c>
      <c r="W52" s="2" t="e">
        <f>(NDC_Data[[#This Row],[WAC Price]]-NDC_Data[[#This Row],[340B Price]])*(NDC_Data[[#This Row],[Annual 340B Purchases]]/365*30)</f>
        <v>#N/A</v>
      </c>
      <c r="X52" s="2" t="e">
        <f>(NDC_Data[[#This Row],[WAC Price]]-NDC_Data[[#This Row],[340B Price]])*(NDC_Data[[#This Row],[Annual 340B Purchases]]/365*45)</f>
        <v>#N/A</v>
      </c>
      <c r="Y52" s="2" t="e">
        <f>(NDC_Data[[#This Row],[WAC Price]]-NDC_Data[[#This Row],[340B Price]])*(NDC_Data[[#This Row],[Annual 340B Purchases]]/365*60)</f>
        <v>#N/A</v>
      </c>
      <c r="Z52" s="2" t="e">
        <f>(NDC_Data[[#This Row],[WAC Price]]-NDC_Data[[#This Row],[340B Price]])*(NDC_Data[[#This Row],[Annual 340B Purchases]]/365*120)</f>
        <v>#N/A</v>
      </c>
      <c r="AA52" s="16" t="e">
        <f>(NDC_Data[[#This Row],[WAC Price]]-NDC_Data[[#This Row],[340B Price]])*(NDC_Data[[#This Row],[Annual 340B Purchases]])</f>
        <v>#N/A</v>
      </c>
      <c r="AC52" s="7"/>
      <c r="AD52" s="8"/>
    </row>
    <row r="53" spans="1:30" x14ac:dyDescent="0.55000000000000004">
      <c r="A53" s="38">
        <v>597014030</v>
      </c>
      <c r="B53" s="38" t="s">
        <v>60</v>
      </c>
      <c r="C53" s="39" t="s">
        <v>162</v>
      </c>
      <c r="D53" s="39" t="s">
        <v>22</v>
      </c>
      <c r="E53" s="39" t="s">
        <v>109</v>
      </c>
      <c r="F53" s="39" t="s">
        <v>110</v>
      </c>
      <c r="G53" s="39" t="s">
        <v>110</v>
      </c>
      <c r="H53" s="39" t="s">
        <v>125</v>
      </c>
      <c r="I53" s="24">
        <f>SUMIFS('Historical Purchases'!Q:Q,'Historical Purchases'!N:N,NDC_Data[[#This Row],[NDC]])</f>
        <v>0</v>
      </c>
      <c r="J53" s="35" t="e">
        <f>_xlfn.XLOOKUP(NDC_Data[[#This Row],[NDC]],'Pricing Data'!C:C,'Pricing Data'!F:F)</f>
        <v>#N/A</v>
      </c>
      <c r="K53" s="36" t="e">
        <f>_xlfn.XLOOKUP(NDC_Data[[#This Row],[NDC]],'Pricing Data'!C:C,'Pricing Data'!J:J)</f>
        <v>#N/A</v>
      </c>
      <c r="L53" s="45" t="e">
        <f>I53*(J53-(NDC_Data[[#This Row],[340B Price]]*'Drug Cost Impact Summary'!$D$13))</f>
        <v>#N/A</v>
      </c>
      <c r="M53" s="45" t="e">
        <f>(NDC_Data[[#This Row],[WAC Price]])*(NDC_Data[[#This Row],[Annual 340B Purchases]])</f>
        <v>#N/A</v>
      </c>
      <c r="N53" s="40" t="e">
        <f>(NDC_Data[[#This Row],[340B Price]]*NDC_Data[[#This Row],[Annual 340B Purchases]])-NDC_Data[[#This Row],[Annual Spend at 340B]]</f>
        <v>#N/A</v>
      </c>
      <c r="O53" s="40" t="e">
        <f>(K53-J53)*I53*'Drug Cost Impact Summary'!$E$13</f>
        <v>#N/A</v>
      </c>
      <c r="P53" s="40" t="e">
        <f>NDC_Data[[#This Row],[Annual Spend at WAC]]-NDC_Data[[#This Row],[Annual Spend at 340B]]</f>
        <v>#N/A</v>
      </c>
      <c r="Q53" s="41" t="str">
        <f>IFERROR(NDC_Data[[#This Row],[Annual Inrease in Upfront Inventory Spend]]/NDC_Data[[#This Row],[Annual Spend at 340B]],"0")</f>
        <v>0</v>
      </c>
      <c r="R53" s="40" t="e">
        <f>NDC_Data[[#This Row],[Annual Impact of Lost COGS Discount]]+NDC_Data[[#This Row],[Annual Impact of Denied Rebates]]</f>
        <v>#N/A</v>
      </c>
      <c r="S53" s="42" t="str">
        <f>IFERROR(NDC_Data[[#This Row],[Total Annual Increase in Net Spend]]/NDC_Data[[#This Row],[Annual Spend at 340B]],"0")</f>
        <v>0</v>
      </c>
      <c r="T53" s="14"/>
      <c r="U53" s="43" t="e">
        <f>(NDC_Data[[#This Row],[WAC Price]]-NDC_Data[[#This Row],[340B Price]])*(NDC_Data[[#This Row],[Annual 340B Purchases]]/365*7)</f>
        <v>#N/A</v>
      </c>
      <c r="V53" s="40" t="e">
        <f>(NDC_Data[[#This Row],[WAC Price]]-NDC_Data[[#This Row],[340B Price]])*(NDC_Data[[#This Row],[Annual 340B Purchases]]/365*14)</f>
        <v>#N/A</v>
      </c>
      <c r="W53" s="40" t="e">
        <f>(NDC_Data[[#This Row],[WAC Price]]-NDC_Data[[#This Row],[340B Price]])*(NDC_Data[[#This Row],[Annual 340B Purchases]]/365*30)</f>
        <v>#N/A</v>
      </c>
      <c r="X53" s="40" t="e">
        <f>(NDC_Data[[#This Row],[WAC Price]]-NDC_Data[[#This Row],[340B Price]])*(NDC_Data[[#This Row],[Annual 340B Purchases]]/365*45)</f>
        <v>#N/A</v>
      </c>
      <c r="Y53" s="40" t="e">
        <f>(NDC_Data[[#This Row],[WAC Price]]-NDC_Data[[#This Row],[340B Price]])*(NDC_Data[[#This Row],[Annual 340B Purchases]]/365*60)</f>
        <v>#N/A</v>
      </c>
      <c r="Z53" s="40" t="e">
        <f>(NDC_Data[[#This Row],[WAC Price]]-NDC_Data[[#This Row],[340B Price]])*(NDC_Data[[#This Row],[Annual 340B Purchases]]/365*120)</f>
        <v>#N/A</v>
      </c>
      <c r="AA53" s="44" t="e">
        <f>(NDC_Data[[#This Row],[WAC Price]]-NDC_Data[[#This Row],[340B Price]])*(NDC_Data[[#This Row],[Annual 340B Purchases]])</f>
        <v>#N/A</v>
      </c>
      <c r="AC53" s="7"/>
      <c r="AD53" s="8"/>
    </row>
    <row r="54" spans="1:30" x14ac:dyDescent="0.55000000000000004">
      <c r="A54" s="9">
        <v>597014061</v>
      </c>
      <c r="B54" s="9" t="s">
        <v>60</v>
      </c>
      <c r="C54" s="1" t="s">
        <v>162</v>
      </c>
      <c r="D54" s="1" t="s">
        <v>22</v>
      </c>
      <c r="E54" s="1" t="s">
        <v>109</v>
      </c>
      <c r="F54" s="1" t="s">
        <v>110</v>
      </c>
      <c r="G54" s="1" t="s">
        <v>110</v>
      </c>
      <c r="H54" s="1" t="s">
        <v>163</v>
      </c>
      <c r="I54" s="24">
        <f>SUMIFS('Historical Purchases'!Q:Q,'Historical Purchases'!N:N,NDC_Data[[#This Row],[NDC]])</f>
        <v>0</v>
      </c>
      <c r="J54" s="35" t="e">
        <f>_xlfn.XLOOKUP(NDC_Data[[#This Row],[NDC]],'Pricing Data'!C:C,'Pricing Data'!F:F)</f>
        <v>#N/A</v>
      </c>
      <c r="K54" s="36" t="e">
        <f>_xlfn.XLOOKUP(NDC_Data[[#This Row],[NDC]],'Pricing Data'!C:C,'Pricing Data'!J:J)</f>
        <v>#N/A</v>
      </c>
      <c r="L54" s="21" t="e">
        <f>I54*(J54-(NDC_Data[[#This Row],[340B Price]]*'Drug Cost Impact Summary'!$D$13))</f>
        <v>#N/A</v>
      </c>
      <c r="M54" s="21" t="e">
        <f>(NDC_Data[[#This Row],[WAC Price]])*(NDC_Data[[#This Row],[Annual 340B Purchases]])</f>
        <v>#N/A</v>
      </c>
      <c r="N54" s="2" t="e">
        <f>(NDC_Data[[#This Row],[340B Price]]*NDC_Data[[#This Row],[Annual 340B Purchases]])-NDC_Data[[#This Row],[Annual Spend at 340B]]</f>
        <v>#N/A</v>
      </c>
      <c r="O54" s="2" t="e">
        <f>(K54-J54)*I54*'Drug Cost Impact Summary'!$E$13</f>
        <v>#N/A</v>
      </c>
      <c r="P54" s="2" t="e">
        <f>NDC_Data[[#This Row],[Annual Spend at WAC]]-NDC_Data[[#This Row],[Annual Spend at 340B]]</f>
        <v>#N/A</v>
      </c>
      <c r="Q54" s="41" t="str">
        <f>IFERROR(NDC_Data[[#This Row],[Annual Inrease in Upfront Inventory Spend]]/NDC_Data[[#This Row],[Annual Spend at 340B]],"0")</f>
        <v>0</v>
      </c>
      <c r="R54" s="2" t="e">
        <f>NDC_Data[[#This Row],[Annual Impact of Lost COGS Discount]]+NDC_Data[[#This Row],[Annual Impact of Denied Rebates]]</f>
        <v>#N/A</v>
      </c>
      <c r="S54" s="6" t="str">
        <f>IFERROR(NDC_Data[[#This Row],[Total Annual Increase in Net Spend]]/NDC_Data[[#This Row],[Annual Spend at 340B]],"0")</f>
        <v>0</v>
      </c>
      <c r="T54" s="14"/>
      <c r="U54" s="15" t="e">
        <f>(NDC_Data[[#This Row],[WAC Price]]-NDC_Data[[#This Row],[340B Price]])*(NDC_Data[[#This Row],[Annual 340B Purchases]]/365*7)</f>
        <v>#N/A</v>
      </c>
      <c r="V54" s="2" t="e">
        <f>(NDC_Data[[#This Row],[WAC Price]]-NDC_Data[[#This Row],[340B Price]])*(NDC_Data[[#This Row],[Annual 340B Purchases]]/365*14)</f>
        <v>#N/A</v>
      </c>
      <c r="W54" s="2" t="e">
        <f>(NDC_Data[[#This Row],[WAC Price]]-NDC_Data[[#This Row],[340B Price]])*(NDC_Data[[#This Row],[Annual 340B Purchases]]/365*30)</f>
        <v>#N/A</v>
      </c>
      <c r="X54" s="2" t="e">
        <f>(NDC_Data[[#This Row],[WAC Price]]-NDC_Data[[#This Row],[340B Price]])*(NDC_Data[[#This Row],[Annual 340B Purchases]]/365*45)</f>
        <v>#N/A</v>
      </c>
      <c r="Y54" s="2" t="e">
        <f>(NDC_Data[[#This Row],[WAC Price]]-NDC_Data[[#This Row],[340B Price]])*(NDC_Data[[#This Row],[Annual 340B Purchases]]/365*60)</f>
        <v>#N/A</v>
      </c>
      <c r="Z54" s="2" t="e">
        <f>(NDC_Data[[#This Row],[WAC Price]]-NDC_Data[[#This Row],[340B Price]])*(NDC_Data[[#This Row],[Annual 340B Purchases]]/365*120)</f>
        <v>#N/A</v>
      </c>
      <c r="AA54" s="16" t="e">
        <f>(NDC_Data[[#This Row],[WAC Price]]-NDC_Data[[#This Row],[340B Price]])*(NDC_Data[[#This Row],[Annual 340B Purchases]])</f>
        <v>#N/A</v>
      </c>
      <c r="AC54" s="7"/>
      <c r="AD54" s="8"/>
    </row>
    <row r="55" spans="1:30" x14ac:dyDescent="0.55000000000000004">
      <c r="A55" s="38">
        <v>597014090</v>
      </c>
      <c r="B55" s="38" t="s">
        <v>60</v>
      </c>
      <c r="C55" s="39" t="s">
        <v>162</v>
      </c>
      <c r="D55" s="39" t="s">
        <v>22</v>
      </c>
      <c r="E55" s="39" t="s">
        <v>109</v>
      </c>
      <c r="F55" s="39" t="s">
        <v>110</v>
      </c>
      <c r="G55" s="39" t="s">
        <v>110</v>
      </c>
      <c r="H55" s="39" t="s">
        <v>115</v>
      </c>
      <c r="I55" s="24">
        <f>SUMIFS('Historical Purchases'!Q:Q,'Historical Purchases'!N:N,NDC_Data[[#This Row],[NDC]])</f>
        <v>0</v>
      </c>
      <c r="J55" s="35" t="e">
        <f>_xlfn.XLOOKUP(NDC_Data[[#This Row],[NDC]],'Pricing Data'!C:C,'Pricing Data'!F:F)</f>
        <v>#N/A</v>
      </c>
      <c r="K55" s="36" t="e">
        <f>_xlfn.XLOOKUP(NDC_Data[[#This Row],[NDC]],'Pricing Data'!C:C,'Pricing Data'!J:J)</f>
        <v>#N/A</v>
      </c>
      <c r="L55" s="45" t="e">
        <f>I55*(J55-(NDC_Data[[#This Row],[340B Price]]*'Drug Cost Impact Summary'!$D$13))</f>
        <v>#N/A</v>
      </c>
      <c r="M55" s="45" t="e">
        <f>(NDC_Data[[#This Row],[WAC Price]])*(NDC_Data[[#This Row],[Annual 340B Purchases]])</f>
        <v>#N/A</v>
      </c>
      <c r="N55" s="40" t="e">
        <f>(NDC_Data[[#This Row],[340B Price]]*NDC_Data[[#This Row],[Annual 340B Purchases]])-NDC_Data[[#This Row],[Annual Spend at 340B]]</f>
        <v>#N/A</v>
      </c>
      <c r="O55" s="40" t="e">
        <f>(K55-J55)*I55*'Drug Cost Impact Summary'!$E$13</f>
        <v>#N/A</v>
      </c>
      <c r="P55" s="40" t="e">
        <f>NDC_Data[[#This Row],[Annual Spend at WAC]]-NDC_Data[[#This Row],[Annual Spend at 340B]]</f>
        <v>#N/A</v>
      </c>
      <c r="Q55" s="41" t="str">
        <f>IFERROR(NDC_Data[[#This Row],[Annual Inrease in Upfront Inventory Spend]]/NDC_Data[[#This Row],[Annual Spend at 340B]],"0")</f>
        <v>0</v>
      </c>
      <c r="R55" s="40" t="e">
        <f>NDC_Data[[#This Row],[Annual Impact of Lost COGS Discount]]+NDC_Data[[#This Row],[Annual Impact of Denied Rebates]]</f>
        <v>#N/A</v>
      </c>
      <c r="S55" s="42" t="str">
        <f>IFERROR(NDC_Data[[#This Row],[Total Annual Increase in Net Spend]]/NDC_Data[[#This Row],[Annual Spend at 340B]],"0")</f>
        <v>0</v>
      </c>
      <c r="T55" s="14"/>
      <c r="U55" s="43" t="e">
        <f>(NDC_Data[[#This Row],[WAC Price]]-NDC_Data[[#This Row],[340B Price]])*(NDC_Data[[#This Row],[Annual 340B Purchases]]/365*7)</f>
        <v>#N/A</v>
      </c>
      <c r="V55" s="40" t="e">
        <f>(NDC_Data[[#This Row],[WAC Price]]-NDC_Data[[#This Row],[340B Price]])*(NDC_Data[[#This Row],[Annual 340B Purchases]]/365*14)</f>
        <v>#N/A</v>
      </c>
      <c r="W55" s="40" t="e">
        <f>(NDC_Data[[#This Row],[WAC Price]]-NDC_Data[[#This Row],[340B Price]])*(NDC_Data[[#This Row],[Annual 340B Purchases]]/365*30)</f>
        <v>#N/A</v>
      </c>
      <c r="X55" s="40" t="e">
        <f>(NDC_Data[[#This Row],[WAC Price]]-NDC_Data[[#This Row],[340B Price]])*(NDC_Data[[#This Row],[Annual 340B Purchases]]/365*45)</f>
        <v>#N/A</v>
      </c>
      <c r="Y55" s="40" t="e">
        <f>(NDC_Data[[#This Row],[WAC Price]]-NDC_Data[[#This Row],[340B Price]])*(NDC_Data[[#This Row],[Annual 340B Purchases]]/365*60)</f>
        <v>#N/A</v>
      </c>
      <c r="Z55" s="40" t="e">
        <f>(NDC_Data[[#This Row],[WAC Price]]-NDC_Data[[#This Row],[340B Price]])*(NDC_Data[[#This Row],[Annual 340B Purchases]]/365*120)</f>
        <v>#N/A</v>
      </c>
      <c r="AA55" s="44" t="e">
        <f>(NDC_Data[[#This Row],[WAC Price]]-NDC_Data[[#This Row],[340B Price]])*(NDC_Data[[#This Row],[Annual 340B Purchases]])</f>
        <v>#N/A</v>
      </c>
      <c r="AC55" s="7"/>
      <c r="AD55" s="8"/>
    </row>
    <row r="56" spans="1:30" x14ac:dyDescent="0.55000000000000004">
      <c r="A56" s="9">
        <v>3102828</v>
      </c>
      <c r="B56" s="9" t="s">
        <v>39</v>
      </c>
      <c r="C56" s="1" t="s">
        <v>164</v>
      </c>
      <c r="D56" s="1" t="s">
        <v>23</v>
      </c>
      <c r="E56" s="1" t="s">
        <v>109</v>
      </c>
      <c r="F56" s="1" t="s">
        <v>110</v>
      </c>
      <c r="G56" s="1" t="s">
        <v>110</v>
      </c>
      <c r="H56" s="1" t="s">
        <v>118</v>
      </c>
      <c r="I56" s="24">
        <f>SUMIFS('Historical Purchases'!Q:Q,'Historical Purchases'!N:N,NDC_Data[[#This Row],[NDC]])</f>
        <v>0</v>
      </c>
      <c r="J56" s="35" t="e">
        <f>_xlfn.XLOOKUP(NDC_Data[[#This Row],[NDC]],'Pricing Data'!C:C,'Pricing Data'!F:F)</f>
        <v>#N/A</v>
      </c>
      <c r="K56" s="36" t="e">
        <f>_xlfn.XLOOKUP(NDC_Data[[#This Row],[NDC]],'Pricing Data'!C:C,'Pricing Data'!J:J)</f>
        <v>#N/A</v>
      </c>
      <c r="L56" s="21" t="e">
        <f>I56*(J56-(NDC_Data[[#This Row],[340B Price]]*'Drug Cost Impact Summary'!$D$13))</f>
        <v>#N/A</v>
      </c>
      <c r="M56" s="21" t="e">
        <f>(NDC_Data[[#This Row],[WAC Price]])*(NDC_Data[[#This Row],[Annual 340B Purchases]])</f>
        <v>#N/A</v>
      </c>
      <c r="N56" s="2" t="e">
        <f>(NDC_Data[[#This Row],[340B Price]]*NDC_Data[[#This Row],[Annual 340B Purchases]])-NDC_Data[[#This Row],[Annual Spend at 340B]]</f>
        <v>#N/A</v>
      </c>
      <c r="O56" s="2" t="e">
        <f>(K56-J56)*I56*'Drug Cost Impact Summary'!$E$13</f>
        <v>#N/A</v>
      </c>
      <c r="P56" s="2" t="e">
        <f>NDC_Data[[#This Row],[Annual Spend at WAC]]-NDC_Data[[#This Row],[Annual Spend at 340B]]</f>
        <v>#N/A</v>
      </c>
      <c r="Q56" s="41" t="str">
        <f>IFERROR(NDC_Data[[#This Row],[Annual Inrease in Upfront Inventory Spend]]/NDC_Data[[#This Row],[Annual Spend at 340B]],"0")</f>
        <v>0</v>
      </c>
      <c r="R56" s="2" t="e">
        <f>NDC_Data[[#This Row],[Annual Impact of Lost COGS Discount]]+NDC_Data[[#This Row],[Annual Impact of Denied Rebates]]</f>
        <v>#N/A</v>
      </c>
      <c r="S56" s="6" t="str">
        <f>IFERROR(NDC_Data[[#This Row],[Total Annual Increase in Net Spend]]/NDC_Data[[#This Row],[Annual Spend at 340B]],"0")</f>
        <v>0</v>
      </c>
      <c r="T56" s="14"/>
      <c r="U56" s="15" t="e">
        <f>(NDC_Data[[#This Row],[WAC Price]]-NDC_Data[[#This Row],[340B Price]])*(NDC_Data[[#This Row],[Annual 340B Purchases]]/365*7)</f>
        <v>#N/A</v>
      </c>
      <c r="V56" s="2" t="e">
        <f>(NDC_Data[[#This Row],[WAC Price]]-NDC_Data[[#This Row],[340B Price]])*(NDC_Data[[#This Row],[Annual 340B Purchases]]/365*14)</f>
        <v>#N/A</v>
      </c>
      <c r="W56" s="2" t="e">
        <f>(NDC_Data[[#This Row],[WAC Price]]-NDC_Data[[#This Row],[340B Price]])*(NDC_Data[[#This Row],[Annual 340B Purchases]]/365*30)</f>
        <v>#N/A</v>
      </c>
      <c r="X56" s="2" t="e">
        <f>(NDC_Data[[#This Row],[WAC Price]]-NDC_Data[[#This Row],[340B Price]])*(NDC_Data[[#This Row],[Annual 340B Purchases]]/365*45)</f>
        <v>#N/A</v>
      </c>
      <c r="Y56" s="2" t="e">
        <f>(NDC_Data[[#This Row],[WAC Price]]-NDC_Data[[#This Row],[340B Price]])*(NDC_Data[[#This Row],[Annual 340B Purchases]]/365*60)</f>
        <v>#N/A</v>
      </c>
      <c r="Z56" s="2" t="e">
        <f>(NDC_Data[[#This Row],[WAC Price]]-NDC_Data[[#This Row],[340B Price]])*(NDC_Data[[#This Row],[Annual 340B Purchases]]/365*120)</f>
        <v>#N/A</v>
      </c>
      <c r="AA56" s="16" t="e">
        <f>(NDC_Data[[#This Row],[WAC Price]]-NDC_Data[[#This Row],[340B Price]])*(NDC_Data[[#This Row],[Annual 340B Purchases]])</f>
        <v>#N/A</v>
      </c>
      <c r="AC56" s="7"/>
      <c r="AD56" s="8"/>
    </row>
    <row r="57" spans="1:30" x14ac:dyDescent="0.55000000000000004">
      <c r="A57" s="38">
        <v>3102884</v>
      </c>
      <c r="B57" s="38" t="s">
        <v>39</v>
      </c>
      <c r="C57" s="39" t="s">
        <v>165</v>
      </c>
      <c r="D57" s="39" t="s">
        <v>23</v>
      </c>
      <c r="E57" s="39" t="s">
        <v>109</v>
      </c>
      <c r="F57" s="39" t="s">
        <v>110</v>
      </c>
      <c r="G57" s="39" t="s">
        <v>110</v>
      </c>
      <c r="H57" s="39" t="s">
        <v>166</v>
      </c>
      <c r="I57" s="24">
        <f>SUMIFS('Historical Purchases'!Q:Q,'Historical Purchases'!N:N,NDC_Data[[#This Row],[NDC]])</f>
        <v>0</v>
      </c>
      <c r="J57" s="35" t="e">
        <f>_xlfn.XLOOKUP(NDC_Data[[#This Row],[NDC]],'Pricing Data'!C:C,'Pricing Data'!F:F)</f>
        <v>#N/A</v>
      </c>
      <c r="K57" s="36" t="e">
        <f>_xlfn.XLOOKUP(NDC_Data[[#This Row],[NDC]],'Pricing Data'!C:C,'Pricing Data'!J:J)</f>
        <v>#N/A</v>
      </c>
      <c r="L57" s="45" t="e">
        <f>I57*(J57-(NDC_Data[[#This Row],[340B Price]]*'Drug Cost Impact Summary'!$D$13))</f>
        <v>#N/A</v>
      </c>
      <c r="M57" s="45" t="e">
        <f>(NDC_Data[[#This Row],[WAC Price]])*(NDC_Data[[#This Row],[Annual 340B Purchases]])</f>
        <v>#N/A</v>
      </c>
      <c r="N57" s="40" t="e">
        <f>(NDC_Data[[#This Row],[340B Price]]*NDC_Data[[#This Row],[Annual 340B Purchases]])-NDC_Data[[#This Row],[Annual Spend at 340B]]</f>
        <v>#N/A</v>
      </c>
      <c r="O57" s="40" t="e">
        <f>(K57-J57)*I57*'Drug Cost Impact Summary'!$E$13</f>
        <v>#N/A</v>
      </c>
      <c r="P57" s="40" t="e">
        <f>NDC_Data[[#This Row],[Annual Spend at WAC]]-NDC_Data[[#This Row],[Annual Spend at 340B]]</f>
        <v>#N/A</v>
      </c>
      <c r="Q57" s="41" t="str">
        <f>IFERROR(NDC_Data[[#This Row],[Annual Inrease in Upfront Inventory Spend]]/NDC_Data[[#This Row],[Annual Spend at 340B]],"0")</f>
        <v>0</v>
      </c>
      <c r="R57" s="40" t="e">
        <f>NDC_Data[[#This Row],[Annual Impact of Lost COGS Discount]]+NDC_Data[[#This Row],[Annual Impact of Denied Rebates]]</f>
        <v>#N/A</v>
      </c>
      <c r="S57" s="42" t="str">
        <f>IFERROR(NDC_Data[[#This Row],[Total Annual Increase in Net Spend]]/NDC_Data[[#This Row],[Annual Spend at 340B]],"0")</f>
        <v>0</v>
      </c>
      <c r="T57" s="14"/>
      <c r="U57" s="43" t="e">
        <f>(NDC_Data[[#This Row],[WAC Price]]-NDC_Data[[#This Row],[340B Price]])*(NDC_Data[[#This Row],[Annual 340B Purchases]]/365*7)</f>
        <v>#N/A</v>
      </c>
      <c r="V57" s="40" t="e">
        <f>(NDC_Data[[#This Row],[WAC Price]]-NDC_Data[[#This Row],[340B Price]])*(NDC_Data[[#This Row],[Annual 340B Purchases]]/365*14)</f>
        <v>#N/A</v>
      </c>
      <c r="W57" s="40" t="e">
        <f>(NDC_Data[[#This Row],[WAC Price]]-NDC_Data[[#This Row],[340B Price]])*(NDC_Data[[#This Row],[Annual 340B Purchases]]/365*30)</f>
        <v>#N/A</v>
      </c>
      <c r="X57" s="40" t="e">
        <f>(NDC_Data[[#This Row],[WAC Price]]-NDC_Data[[#This Row],[340B Price]])*(NDC_Data[[#This Row],[Annual 340B Purchases]]/365*45)</f>
        <v>#N/A</v>
      </c>
      <c r="Y57" s="40" t="e">
        <f>(NDC_Data[[#This Row],[WAC Price]]-NDC_Data[[#This Row],[340B Price]])*(NDC_Data[[#This Row],[Annual 340B Purchases]]/365*60)</f>
        <v>#N/A</v>
      </c>
      <c r="Z57" s="40" t="e">
        <f>(NDC_Data[[#This Row],[WAC Price]]-NDC_Data[[#This Row],[340B Price]])*(NDC_Data[[#This Row],[Annual 340B Purchases]]/365*120)</f>
        <v>#N/A</v>
      </c>
      <c r="AA57" s="44" t="e">
        <f>(NDC_Data[[#This Row],[WAC Price]]-NDC_Data[[#This Row],[340B Price]])*(NDC_Data[[#This Row],[Annual 340B Purchases]])</f>
        <v>#N/A</v>
      </c>
      <c r="AC57" s="7"/>
      <c r="AD57" s="8"/>
    </row>
    <row r="58" spans="1:30" x14ac:dyDescent="0.55000000000000004">
      <c r="A58" s="9">
        <v>3102812</v>
      </c>
      <c r="B58" s="9" t="s">
        <v>39</v>
      </c>
      <c r="C58" s="1" t="s">
        <v>167</v>
      </c>
      <c r="D58" s="1" t="s">
        <v>23</v>
      </c>
      <c r="E58" s="1" t="s">
        <v>109</v>
      </c>
      <c r="F58" s="1" t="s">
        <v>110</v>
      </c>
      <c r="G58" s="1" t="s">
        <v>110</v>
      </c>
      <c r="H58" s="1" t="s">
        <v>168</v>
      </c>
      <c r="I58" s="24">
        <f>SUMIFS('Historical Purchases'!Q:Q,'Historical Purchases'!N:N,NDC_Data[[#This Row],[NDC]])</f>
        <v>0</v>
      </c>
      <c r="J58" s="35" t="e">
        <f>_xlfn.XLOOKUP(NDC_Data[[#This Row],[NDC]],'Pricing Data'!C:C,'Pricing Data'!F:F)</f>
        <v>#N/A</v>
      </c>
      <c r="K58" s="36" t="e">
        <f>_xlfn.XLOOKUP(NDC_Data[[#This Row],[NDC]],'Pricing Data'!C:C,'Pricing Data'!J:J)</f>
        <v>#N/A</v>
      </c>
      <c r="L58" s="21" t="e">
        <f>I58*(J58-(NDC_Data[[#This Row],[340B Price]]*'Drug Cost Impact Summary'!$D$13))</f>
        <v>#N/A</v>
      </c>
      <c r="M58" s="21" t="e">
        <f>(NDC_Data[[#This Row],[WAC Price]])*(NDC_Data[[#This Row],[Annual 340B Purchases]])</f>
        <v>#N/A</v>
      </c>
      <c r="N58" s="2" t="e">
        <f>(NDC_Data[[#This Row],[340B Price]]*NDC_Data[[#This Row],[Annual 340B Purchases]])-NDC_Data[[#This Row],[Annual Spend at 340B]]</f>
        <v>#N/A</v>
      </c>
      <c r="O58" s="2" t="e">
        <f>(K58-J58)*I58*'Drug Cost Impact Summary'!$E$13</f>
        <v>#N/A</v>
      </c>
      <c r="P58" s="2" t="e">
        <f>NDC_Data[[#This Row],[Annual Spend at WAC]]-NDC_Data[[#This Row],[Annual Spend at 340B]]</f>
        <v>#N/A</v>
      </c>
      <c r="Q58" s="41" t="str">
        <f>IFERROR(NDC_Data[[#This Row],[Annual Inrease in Upfront Inventory Spend]]/NDC_Data[[#This Row],[Annual Spend at 340B]],"0")</f>
        <v>0</v>
      </c>
      <c r="R58" s="2" t="e">
        <f>NDC_Data[[#This Row],[Annual Impact of Lost COGS Discount]]+NDC_Data[[#This Row],[Annual Impact of Denied Rebates]]</f>
        <v>#N/A</v>
      </c>
      <c r="S58" s="6" t="str">
        <f>IFERROR(NDC_Data[[#This Row],[Total Annual Increase in Net Spend]]/NDC_Data[[#This Row],[Annual Spend at 340B]],"0")</f>
        <v>0</v>
      </c>
      <c r="T58" s="14"/>
      <c r="U58" s="15" t="e">
        <f>(NDC_Data[[#This Row],[WAC Price]]-NDC_Data[[#This Row],[340B Price]])*(NDC_Data[[#This Row],[Annual 340B Purchases]]/365*7)</f>
        <v>#N/A</v>
      </c>
      <c r="V58" s="2" t="e">
        <f>(NDC_Data[[#This Row],[WAC Price]]-NDC_Data[[#This Row],[340B Price]])*(NDC_Data[[#This Row],[Annual 340B Purchases]]/365*14)</f>
        <v>#N/A</v>
      </c>
      <c r="W58" s="2" t="e">
        <f>(NDC_Data[[#This Row],[WAC Price]]-NDC_Data[[#This Row],[340B Price]])*(NDC_Data[[#This Row],[Annual 340B Purchases]]/365*30)</f>
        <v>#N/A</v>
      </c>
      <c r="X58" s="2" t="e">
        <f>(NDC_Data[[#This Row],[WAC Price]]-NDC_Data[[#This Row],[340B Price]])*(NDC_Data[[#This Row],[Annual 340B Purchases]]/365*45)</f>
        <v>#N/A</v>
      </c>
      <c r="Y58" s="2" t="e">
        <f>(NDC_Data[[#This Row],[WAC Price]]-NDC_Data[[#This Row],[340B Price]])*(NDC_Data[[#This Row],[Annual 340B Purchases]]/365*60)</f>
        <v>#N/A</v>
      </c>
      <c r="Z58" s="2" t="e">
        <f>(NDC_Data[[#This Row],[WAC Price]]-NDC_Data[[#This Row],[340B Price]])*(NDC_Data[[#This Row],[Annual 340B Purchases]]/365*120)</f>
        <v>#N/A</v>
      </c>
      <c r="AA58" s="16" t="e">
        <f>(NDC_Data[[#This Row],[WAC Price]]-NDC_Data[[#This Row],[340B Price]])*(NDC_Data[[#This Row],[Annual 340B Purchases]])</f>
        <v>#N/A</v>
      </c>
      <c r="AC58" s="7"/>
      <c r="AD58" s="8"/>
    </row>
    <row r="59" spans="1:30" x14ac:dyDescent="0.55000000000000004">
      <c r="A59" s="38">
        <v>3089321</v>
      </c>
      <c r="B59" s="38" t="s">
        <v>39</v>
      </c>
      <c r="C59" s="39" t="s">
        <v>169</v>
      </c>
      <c r="D59" s="39" t="s">
        <v>23</v>
      </c>
      <c r="E59" s="39" t="s">
        <v>110</v>
      </c>
      <c r="F59" s="39" t="s">
        <v>110</v>
      </c>
      <c r="G59" s="39" t="s">
        <v>110</v>
      </c>
      <c r="H59" s="39" t="s">
        <v>145</v>
      </c>
      <c r="I59" s="24">
        <f>SUMIFS('Historical Purchases'!Q:Q,'Historical Purchases'!N:N,NDC_Data[[#This Row],[NDC]])</f>
        <v>0</v>
      </c>
      <c r="J59" s="35" t="e">
        <f>_xlfn.XLOOKUP(NDC_Data[[#This Row],[NDC]],'Pricing Data'!C:C,'Pricing Data'!F:F)</f>
        <v>#N/A</v>
      </c>
      <c r="K59" s="36" t="e">
        <f>_xlfn.XLOOKUP(NDC_Data[[#This Row],[NDC]],'Pricing Data'!C:C,'Pricing Data'!J:J)</f>
        <v>#N/A</v>
      </c>
      <c r="L59" s="45" t="e">
        <f>I59*(J59-(NDC_Data[[#This Row],[340B Price]]*'Drug Cost Impact Summary'!$D$13))</f>
        <v>#N/A</v>
      </c>
      <c r="M59" s="45" t="e">
        <f>(NDC_Data[[#This Row],[WAC Price]])*(NDC_Data[[#This Row],[Annual 340B Purchases]])</f>
        <v>#N/A</v>
      </c>
      <c r="N59" s="40" t="e">
        <f>(NDC_Data[[#This Row],[340B Price]]*NDC_Data[[#This Row],[Annual 340B Purchases]])-NDC_Data[[#This Row],[Annual Spend at 340B]]</f>
        <v>#N/A</v>
      </c>
      <c r="O59" s="40" t="e">
        <f>(K59-J59)*I59*'Drug Cost Impact Summary'!$E$13</f>
        <v>#N/A</v>
      </c>
      <c r="P59" s="40" t="e">
        <f>NDC_Data[[#This Row],[Annual Spend at WAC]]-NDC_Data[[#This Row],[Annual Spend at 340B]]</f>
        <v>#N/A</v>
      </c>
      <c r="Q59" s="41" t="str">
        <f>IFERROR(NDC_Data[[#This Row],[Annual Inrease in Upfront Inventory Spend]]/NDC_Data[[#This Row],[Annual Spend at 340B]],"0")</f>
        <v>0</v>
      </c>
      <c r="R59" s="40" t="e">
        <f>NDC_Data[[#This Row],[Annual Impact of Lost COGS Discount]]+NDC_Data[[#This Row],[Annual Impact of Denied Rebates]]</f>
        <v>#N/A</v>
      </c>
      <c r="S59" s="42" t="str">
        <f>IFERROR(NDC_Data[[#This Row],[Total Annual Increase in Net Spend]]/NDC_Data[[#This Row],[Annual Spend at 340B]],"0")</f>
        <v>0</v>
      </c>
      <c r="T59" s="14"/>
      <c r="U59" s="43" t="e">
        <f>(NDC_Data[[#This Row],[WAC Price]]-NDC_Data[[#This Row],[340B Price]])*(NDC_Data[[#This Row],[Annual 340B Purchases]]/365*7)</f>
        <v>#N/A</v>
      </c>
      <c r="V59" s="40" t="e">
        <f>(NDC_Data[[#This Row],[WAC Price]]-NDC_Data[[#This Row],[340B Price]])*(NDC_Data[[#This Row],[Annual 340B Purchases]]/365*14)</f>
        <v>#N/A</v>
      </c>
      <c r="W59" s="40" t="e">
        <f>(NDC_Data[[#This Row],[WAC Price]]-NDC_Data[[#This Row],[340B Price]])*(NDC_Data[[#This Row],[Annual 340B Purchases]]/365*30)</f>
        <v>#N/A</v>
      </c>
      <c r="X59" s="40" t="e">
        <f>(NDC_Data[[#This Row],[WAC Price]]-NDC_Data[[#This Row],[340B Price]])*(NDC_Data[[#This Row],[Annual 340B Purchases]]/365*45)</f>
        <v>#N/A</v>
      </c>
      <c r="Y59" s="40" t="e">
        <f>(NDC_Data[[#This Row],[WAC Price]]-NDC_Data[[#This Row],[340B Price]])*(NDC_Data[[#This Row],[Annual 340B Purchases]]/365*60)</f>
        <v>#N/A</v>
      </c>
      <c r="Z59" s="40" t="e">
        <f>(NDC_Data[[#This Row],[WAC Price]]-NDC_Data[[#This Row],[340B Price]])*(NDC_Data[[#This Row],[Annual 340B Purchases]]/365*120)</f>
        <v>#N/A</v>
      </c>
      <c r="AA59" s="44" t="e">
        <f>(NDC_Data[[#This Row],[WAC Price]]-NDC_Data[[#This Row],[340B Price]])*(NDC_Data[[#This Row],[Annual 340B Purchases]])</f>
        <v>#N/A</v>
      </c>
      <c r="AC59" s="7"/>
      <c r="AD59" s="8"/>
    </row>
    <row r="60" spans="1:30" x14ac:dyDescent="0.55000000000000004">
      <c r="A60" s="9">
        <v>3089331</v>
      </c>
      <c r="B60" s="9" t="s">
        <v>39</v>
      </c>
      <c r="C60" s="1" t="s">
        <v>169</v>
      </c>
      <c r="D60" s="1" t="s">
        <v>23</v>
      </c>
      <c r="E60" s="1" t="s">
        <v>110</v>
      </c>
      <c r="F60" s="1" t="s">
        <v>110</v>
      </c>
      <c r="G60" s="1" t="s">
        <v>110</v>
      </c>
      <c r="H60" s="1" t="s">
        <v>163</v>
      </c>
      <c r="I60" s="24">
        <f>SUMIFS('Historical Purchases'!Q:Q,'Historical Purchases'!N:N,NDC_Data[[#This Row],[NDC]])</f>
        <v>0</v>
      </c>
      <c r="J60" s="35" t="e">
        <f>_xlfn.XLOOKUP(NDC_Data[[#This Row],[NDC]],'Pricing Data'!C:C,'Pricing Data'!F:F)</f>
        <v>#N/A</v>
      </c>
      <c r="K60" s="36" t="e">
        <f>_xlfn.XLOOKUP(NDC_Data[[#This Row],[NDC]],'Pricing Data'!C:C,'Pricing Data'!J:J)</f>
        <v>#N/A</v>
      </c>
      <c r="L60" s="21" t="e">
        <f>I60*(J60-(NDC_Data[[#This Row],[340B Price]]*'Drug Cost Impact Summary'!$D$13))</f>
        <v>#N/A</v>
      </c>
      <c r="M60" s="21" t="e">
        <f>(NDC_Data[[#This Row],[WAC Price]])*(NDC_Data[[#This Row],[Annual 340B Purchases]])</f>
        <v>#N/A</v>
      </c>
      <c r="N60" s="2" t="e">
        <f>(NDC_Data[[#This Row],[340B Price]]*NDC_Data[[#This Row],[Annual 340B Purchases]])-NDC_Data[[#This Row],[Annual Spend at 340B]]</f>
        <v>#N/A</v>
      </c>
      <c r="O60" s="2" t="e">
        <f>(K60-J60)*I60*'Drug Cost Impact Summary'!$E$13</f>
        <v>#N/A</v>
      </c>
      <c r="P60" s="2" t="e">
        <f>NDC_Data[[#This Row],[Annual Spend at WAC]]-NDC_Data[[#This Row],[Annual Spend at 340B]]</f>
        <v>#N/A</v>
      </c>
      <c r="Q60" s="41" t="str">
        <f>IFERROR(NDC_Data[[#This Row],[Annual Inrease in Upfront Inventory Spend]]/NDC_Data[[#This Row],[Annual Spend at 340B]],"0")</f>
        <v>0</v>
      </c>
      <c r="R60" s="2" t="e">
        <f>NDC_Data[[#This Row],[Annual Impact of Lost COGS Discount]]+NDC_Data[[#This Row],[Annual Impact of Denied Rebates]]</f>
        <v>#N/A</v>
      </c>
      <c r="S60" s="6" t="str">
        <f>IFERROR(NDC_Data[[#This Row],[Total Annual Increase in Net Spend]]/NDC_Data[[#This Row],[Annual Spend at 340B]],"0")</f>
        <v>0</v>
      </c>
      <c r="T60" s="14"/>
      <c r="U60" s="15" t="e">
        <f>(NDC_Data[[#This Row],[WAC Price]]-NDC_Data[[#This Row],[340B Price]])*(NDC_Data[[#This Row],[Annual 340B Purchases]]/365*7)</f>
        <v>#N/A</v>
      </c>
      <c r="V60" s="2" t="e">
        <f>(NDC_Data[[#This Row],[WAC Price]]-NDC_Data[[#This Row],[340B Price]])*(NDC_Data[[#This Row],[Annual 340B Purchases]]/365*14)</f>
        <v>#N/A</v>
      </c>
      <c r="W60" s="2" t="e">
        <f>(NDC_Data[[#This Row],[WAC Price]]-NDC_Data[[#This Row],[340B Price]])*(NDC_Data[[#This Row],[Annual 340B Purchases]]/365*30)</f>
        <v>#N/A</v>
      </c>
      <c r="X60" s="2" t="e">
        <f>(NDC_Data[[#This Row],[WAC Price]]-NDC_Data[[#This Row],[340B Price]])*(NDC_Data[[#This Row],[Annual 340B Purchases]]/365*45)</f>
        <v>#N/A</v>
      </c>
      <c r="Y60" s="2" t="e">
        <f>(NDC_Data[[#This Row],[WAC Price]]-NDC_Data[[#This Row],[340B Price]])*(NDC_Data[[#This Row],[Annual 340B Purchases]]/365*60)</f>
        <v>#N/A</v>
      </c>
      <c r="Z60" s="2" t="e">
        <f>(NDC_Data[[#This Row],[WAC Price]]-NDC_Data[[#This Row],[340B Price]])*(NDC_Data[[#This Row],[Annual 340B Purchases]]/365*120)</f>
        <v>#N/A</v>
      </c>
      <c r="AA60" s="16" t="e">
        <f>(NDC_Data[[#This Row],[WAC Price]]-NDC_Data[[#This Row],[340B Price]])*(NDC_Data[[#This Row],[Annual 340B Purchases]])</f>
        <v>#N/A</v>
      </c>
      <c r="AC60" s="7"/>
      <c r="AD60" s="8"/>
    </row>
    <row r="61" spans="1:30" x14ac:dyDescent="0.55000000000000004">
      <c r="A61" s="38">
        <v>3089421</v>
      </c>
      <c r="B61" s="38" t="s">
        <v>39</v>
      </c>
      <c r="C61" s="39" t="s">
        <v>170</v>
      </c>
      <c r="D61" s="39" t="s">
        <v>23</v>
      </c>
      <c r="E61" s="39" t="s">
        <v>110</v>
      </c>
      <c r="F61" s="39" t="s">
        <v>110</v>
      </c>
      <c r="G61" s="39" t="s">
        <v>110</v>
      </c>
      <c r="H61" s="39" t="s">
        <v>145</v>
      </c>
      <c r="I61" s="24">
        <f>SUMIFS('Historical Purchases'!Q:Q,'Historical Purchases'!N:N,NDC_Data[[#This Row],[NDC]])</f>
        <v>0</v>
      </c>
      <c r="J61" s="35" t="e">
        <f>_xlfn.XLOOKUP(NDC_Data[[#This Row],[NDC]],'Pricing Data'!C:C,'Pricing Data'!F:F)</f>
        <v>#N/A</v>
      </c>
      <c r="K61" s="36" t="e">
        <f>_xlfn.XLOOKUP(NDC_Data[[#This Row],[NDC]],'Pricing Data'!C:C,'Pricing Data'!J:J)</f>
        <v>#N/A</v>
      </c>
      <c r="L61" s="45" t="e">
        <f>I61*(J61-(NDC_Data[[#This Row],[340B Price]]*'Drug Cost Impact Summary'!$D$13))</f>
        <v>#N/A</v>
      </c>
      <c r="M61" s="45" t="e">
        <f>(NDC_Data[[#This Row],[WAC Price]])*(NDC_Data[[#This Row],[Annual 340B Purchases]])</f>
        <v>#N/A</v>
      </c>
      <c r="N61" s="40" t="e">
        <f>(NDC_Data[[#This Row],[340B Price]]*NDC_Data[[#This Row],[Annual 340B Purchases]])-NDC_Data[[#This Row],[Annual Spend at 340B]]</f>
        <v>#N/A</v>
      </c>
      <c r="O61" s="40" t="e">
        <f>(K61-J61)*I61*'Drug Cost Impact Summary'!$E$13</f>
        <v>#N/A</v>
      </c>
      <c r="P61" s="40" t="e">
        <f>NDC_Data[[#This Row],[Annual Spend at WAC]]-NDC_Data[[#This Row],[Annual Spend at 340B]]</f>
        <v>#N/A</v>
      </c>
      <c r="Q61" s="41" t="str">
        <f>IFERROR(NDC_Data[[#This Row],[Annual Inrease in Upfront Inventory Spend]]/NDC_Data[[#This Row],[Annual Spend at 340B]],"0")</f>
        <v>0</v>
      </c>
      <c r="R61" s="40" t="e">
        <f>NDC_Data[[#This Row],[Annual Impact of Lost COGS Discount]]+NDC_Data[[#This Row],[Annual Impact of Denied Rebates]]</f>
        <v>#N/A</v>
      </c>
      <c r="S61" s="42" t="str">
        <f>IFERROR(NDC_Data[[#This Row],[Total Annual Increase in Net Spend]]/NDC_Data[[#This Row],[Annual Spend at 340B]],"0")</f>
        <v>0</v>
      </c>
      <c r="T61" s="14"/>
      <c r="U61" s="43" t="e">
        <f>(NDC_Data[[#This Row],[WAC Price]]-NDC_Data[[#This Row],[340B Price]])*(NDC_Data[[#This Row],[Annual 340B Purchases]]/365*7)</f>
        <v>#N/A</v>
      </c>
      <c r="V61" s="40" t="e">
        <f>(NDC_Data[[#This Row],[WAC Price]]-NDC_Data[[#This Row],[340B Price]])*(NDC_Data[[#This Row],[Annual 340B Purchases]]/365*14)</f>
        <v>#N/A</v>
      </c>
      <c r="W61" s="40" t="e">
        <f>(NDC_Data[[#This Row],[WAC Price]]-NDC_Data[[#This Row],[340B Price]])*(NDC_Data[[#This Row],[Annual 340B Purchases]]/365*30)</f>
        <v>#N/A</v>
      </c>
      <c r="X61" s="40" t="e">
        <f>(NDC_Data[[#This Row],[WAC Price]]-NDC_Data[[#This Row],[340B Price]])*(NDC_Data[[#This Row],[Annual 340B Purchases]]/365*45)</f>
        <v>#N/A</v>
      </c>
      <c r="Y61" s="40" t="e">
        <f>(NDC_Data[[#This Row],[WAC Price]]-NDC_Data[[#This Row],[340B Price]])*(NDC_Data[[#This Row],[Annual 340B Purchases]]/365*60)</f>
        <v>#N/A</v>
      </c>
      <c r="Z61" s="40" t="e">
        <f>(NDC_Data[[#This Row],[WAC Price]]-NDC_Data[[#This Row],[340B Price]])*(NDC_Data[[#This Row],[Annual 340B Purchases]]/365*120)</f>
        <v>#N/A</v>
      </c>
      <c r="AA61" s="44" t="e">
        <f>(NDC_Data[[#This Row],[WAC Price]]-NDC_Data[[#This Row],[340B Price]])*(NDC_Data[[#This Row],[Annual 340B Purchases]])</f>
        <v>#N/A</v>
      </c>
      <c r="AC61" s="7"/>
      <c r="AD61" s="8"/>
    </row>
    <row r="62" spans="1:30" x14ac:dyDescent="0.55000000000000004">
      <c r="A62" s="9">
        <v>3089431</v>
      </c>
      <c r="B62" s="9" t="s">
        <v>39</v>
      </c>
      <c r="C62" s="1" t="s">
        <v>170</v>
      </c>
      <c r="D62" s="1" t="s">
        <v>23</v>
      </c>
      <c r="E62" s="1" t="s">
        <v>110</v>
      </c>
      <c r="F62" s="1" t="s">
        <v>110</v>
      </c>
      <c r="G62" s="1" t="s">
        <v>110</v>
      </c>
      <c r="H62" s="1" t="s">
        <v>163</v>
      </c>
      <c r="I62" s="24">
        <f>SUMIFS('Historical Purchases'!Q:Q,'Historical Purchases'!N:N,NDC_Data[[#This Row],[NDC]])</f>
        <v>0</v>
      </c>
      <c r="J62" s="35" t="e">
        <f>_xlfn.XLOOKUP(NDC_Data[[#This Row],[NDC]],'Pricing Data'!C:C,'Pricing Data'!F:F)</f>
        <v>#N/A</v>
      </c>
      <c r="K62" s="36" t="e">
        <f>_xlfn.XLOOKUP(NDC_Data[[#This Row],[NDC]],'Pricing Data'!C:C,'Pricing Data'!J:J)</f>
        <v>#N/A</v>
      </c>
      <c r="L62" s="21" t="e">
        <f>I62*(J62-(NDC_Data[[#This Row],[340B Price]]*'Drug Cost Impact Summary'!$D$13))</f>
        <v>#N/A</v>
      </c>
      <c r="M62" s="21" t="e">
        <f>(NDC_Data[[#This Row],[WAC Price]])*(NDC_Data[[#This Row],[Annual 340B Purchases]])</f>
        <v>#N/A</v>
      </c>
      <c r="N62" s="2" t="e">
        <f>(NDC_Data[[#This Row],[340B Price]]*NDC_Data[[#This Row],[Annual 340B Purchases]])-NDC_Data[[#This Row],[Annual Spend at 340B]]</f>
        <v>#N/A</v>
      </c>
      <c r="O62" s="2" t="e">
        <f>(K62-J62)*I62*'Drug Cost Impact Summary'!$E$13</f>
        <v>#N/A</v>
      </c>
      <c r="P62" s="2" t="e">
        <f>NDC_Data[[#This Row],[Annual Spend at WAC]]-NDC_Data[[#This Row],[Annual Spend at 340B]]</f>
        <v>#N/A</v>
      </c>
      <c r="Q62" s="41" t="str">
        <f>IFERROR(NDC_Data[[#This Row],[Annual Inrease in Upfront Inventory Spend]]/NDC_Data[[#This Row],[Annual Spend at 340B]],"0")</f>
        <v>0</v>
      </c>
      <c r="R62" s="2" t="e">
        <f>NDC_Data[[#This Row],[Annual Impact of Lost COGS Discount]]+NDC_Data[[#This Row],[Annual Impact of Denied Rebates]]</f>
        <v>#N/A</v>
      </c>
      <c r="S62" s="6" t="str">
        <f>IFERROR(NDC_Data[[#This Row],[Total Annual Increase in Net Spend]]/NDC_Data[[#This Row],[Annual Spend at 340B]],"0")</f>
        <v>0</v>
      </c>
      <c r="T62" s="14"/>
      <c r="U62" s="15" t="e">
        <f>(NDC_Data[[#This Row],[WAC Price]]-NDC_Data[[#This Row],[340B Price]])*(NDC_Data[[#This Row],[Annual 340B Purchases]]/365*7)</f>
        <v>#N/A</v>
      </c>
      <c r="V62" s="2" t="e">
        <f>(NDC_Data[[#This Row],[WAC Price]]-NDC_Data[[#This Row],[340B Price]])*(NDC_Data[[#This Row],[Annual 340B Purchases]]/365*14)</f>
        <v>#N/A</v>
      </c>
      <c r="W62" s="2" t="e">
        <f>(NDC_Data[[#This Row],[WAC Price]]-NDC_Data[[#This Row],[340B Price]])*(NDC_Data[[#This Row],[Annual 340B Purchases]]/365*30)</f>
        <v>#N/A</v>
      </c>
      <c r="X62" s="2" t="e">
        <f>(NDC_Data[[#This Row],[WAC Price]]-NDC_Data[[#This Row],[340B Price]])*(NDC_Data[[#This Row],[Annual 340B Purchases]]/365*45)</f>
        <v>#N/A</v>
      </c>
      <c r="Y62" s="2" t="e">
        <f>(NDC_Data[[#This Row],[WAC Price]]-NDC_Data[[#This Row],[340B Price]])*(NDC_Data[[#This Row],[Annual 340B Purchases]]/365*60)</f>
        <v>#N/A</v>
      </c>
      <c r="Z62" s="2" t="e">
        <f>(NDC_Data[[#This Row],[WAC Price]]-NDC_Data[[#This Row],[340B Price]])*(NDC_Data[[#This Row],[Annual 340B Purchases]]/365*120)</f>
        <v>#N/A</v>
      </c>
      <c r="AA62" s="16" t="e">
        <f>(NDC_Data[[#This Row],[WAC Price]]-NDC_Data[[#This Row],[340B Price]])*(NDC_Data[[#This Row],[Annual 340B Purchases]])</f>
        <v>#N/A</v>
      </c>
      <c r="AC62" s="7"/>
      <c r="AD62" s="8"/>
    </row>
    <row r="63" spans="1:30" x14ac:dyDescent="0.55000000000000004">
      <c r="A63" s="38">
        <v>3089470</v>
      </c>
      <c r="B63" s="38" t="s">
        <v>39</v>
      </c>
      <c r="C63" s="39" t="s">
        <v>170</v>
      </c>
      <c r="D63" s="39" t="s">
        <v>23</v>
      </c>
      <c r="E63" s="39" t="s">
        <v>110</v>
      </c>
      <c r="F63" s="39" t="s">
        <v>110</v>
      </c>
      <c r="G63" s="39" t="s">
        <v>110</v>
      </c>
      <c r="H63" s="39" t="s">
        <v>171</v>
      </c>
      <c r="I63" s="24">
        <f>SUMIFS('Historical Purchases'!Q:Q,'Historical Purchases'!N:N,NDC_Data[[#This Row],[NDC]])</f>
        <v>0</v>
      </c>
      <c r="J63" s="35" t="e">
        <f>_xlfn.XLOOKUP(NDC_Data[[#This Row],[NDC]],'Pricing Data'!C:C,'Pricing Data'!F:F)</f>
        <v>#N/A</v>
      </c>
      <c r="K63" s="36" t="e">
        <f>_xlfn.XLOOKUP(NDC_Data[[#This Row],[NDC]],'Pricing Data'!C:C,'Pricing Data'!J:J)</f>
        <v>#N/A</v>
      </c>
      <c r="L63" s="45" t="e">
        <f>I63*(J63-(NDC_Data[[#This Row],[340B Price]]*'Drug Cost Impact Summary'!$D$13))</f>
        <v>#N/A</v>
      </c>
      <c r="M63" s="45" t="e">
        <f>(NDC_Data[[#This Row],[WAC Price]])*(NDC_Data[[#This Row],[Annual 340B Purchases]])</f>
        <v>#N/A</v>
      </c>
      <c r="N63" s="40" t="e">
        <f>(NDC_Data[[#This Row],[340B Price]]*NDC_Data[[#This Row],[Annual 340B Purchases]])-NDC_Data[[#This Row],[Annual Spend at 340B]]</f>
        <v>#N/A</v>
      </c>
      <c r="O63" s="40" t="e">
        <f>(K63-J63)*I63*'Drug Cost Impact Summary'!$E$13</f>
        <v>#N/A</v>
      </c>
      <c r="P63" s="40" t="e">
        <f>NDC_Data[[#This Row],[Annual Spend at WAC]]-NDC_Data[[#This Row],[Annual Spend at 340B]]</f>
        <v>#N/A</v>
      </c>
      <c r="Q63" s="41" t="str">
        <f>IFERROR(NDC_Data[[#This Row],[Annual Inrease in Upfront Inventory Spend]]/NDC_Data[[#This Row],[Annual Spend at 340B]],"0")</f>
        <v>0</v>
      </c>
      <c r="R63" s="40" t="e">
        <f>NDC_Data[[#This Row],[Annual Impact of Lost COGS Discount]]+NDC_Data[[#This Row],[Annual Impact of Denied Rebates]]</f>
        <v>#N/A</v>
      </c>
      <c r="S63" s="42" t="str">
        <f>IFERROR(NDC_Data[[#This Row],[Total Annual Increase in Net Spend]]/NDC_Data[[#This Row],[Annual Spend at 340B]],"0")</f>
        <v>0</v>
      </c>
      <c r="T63" s="14"/>
      <c r="U63" s="43" t="e">
        <f>(NDC_Data[[#This Row],[WAC Price]]-NDC_Data[[#This Row],[340B Price]])*(NDC_Data[[#This Row],[Annual 340B Purchases]]/365*7)</f>
        <v>#N/A</v>
      </c>
      <c r="V63" s="40" t="e">
        <f>(NDC_Data[[#This Row],[WAC Price]]-NDC_Data[[#This Row],[340B Price]])*(NDC_Data[[#This Row],[Annual 340B Purchases]]/365*14)</f>
        <v>#N/A</v>
      </c>
      <c r="W63" s="40" t="e">
        <f>(NDC_Data[[#This Row],[WAC Price]]-NDC_Data[[#This Row],[340B Price]])*(NDC_Data[[#This Row],[Annual 340B Purchases]]/365*30)</f>
        <v>#N/A</v>
      </c>
      <c r="X63" s="40" t="e">
        <f>(NDC_Data[[#This Row],[WAC Price]]-NDC_Data[[#This Row],[340B Price]])*(NDC_Data[[#This Row],[Annual 340B Purchases]]/365*45)</f>
        <v>#N/A</v>
      </c>
      <c r="Y63" s="40" t="e">
        <f>(NDC_Data[[#This Row],[WAC Price]]-NDC_Data[[#This Row],[340B Price]])*(NDC_Data[[#This Row],[Annual 340B Purchases]]/365*60)</f>
        <v>#N/A</v>
      </c>
      <c r="Z63" s="40" t="e">
        <f>(NDC_Data[[#This Row],[WAC Price]]-NDC_Data[[#This Row],[340B Price]])*(NDC_Data[[#This Row],[Annual 340B Purchases]]/365*120)</f>
        <v>#N/A</v>
      </c>
      <c r="AA63" s="44" t="e">
        <f>(NDC_Data[[#This Row],[WAC Price]]-NDC_Data[[#This Row],[340B Price]])*(NDC_Data[[#This Row],[Annual 340B Purchases]])</f>
        <v>#N/A</v>
      </c>
      <c r="AC63" s="7"/>
      <c r="AD63" s="8"/>
    </row>
    <row r="64" spans="1:30" x14ac:dyDescent="0.55000000000000004">
      <c r="A64" s="9">
        <v>3376474</v>
      </c>
      <c r="B64" s="9" t="s">
        <v>39</v>
      </c>
      <c r="C64" s="1" t="s">
        <v>172</v>
      </c>
      <c r="D64" s="1" t="s">
        <v>23</v>
      </c>
      <c r="E64" s="1" t="s">
        <v>110</v>
      </c>
      <c r="F64" s="1" t="s">
        <v>110</v>
      </c>
      <c r="G64" s="1" t="s">
        <v>110</v>
      </c>
      <c r="H64" s="1" t="s">
        <v>171</v>
      </c>
      <c r="I64" s="24">
        <f>SUMIFS('Historical Purchases'!Q:Q,'Historical Purchases'!N:N,NDC_Data[[#This Row],[NDC]])</f>
        <v>0</v>
      </c>
      <c r="J64" s="35" t="e">
        <f>_xlfn.XLOOKUP(NDC_Data[[#This Row],[NDC]],'Pricing Data'!C:C,'Pricing Data'!F:F)</f>
        <v>#N/A</v>
      </c>
      <c r="K64" s="36" t="e">
        <f>_xlfn.XLOOKUP(NDC_Data[[#This Row],[NDC]],'Pricing Data'!C:C,'Pricing Data'!J:J)</f>
        <v>#N/A</v>
      </c>
      <c r="L64" s="21" t="e">
        <f>I64*(J64-(NDC_Data[[#This Row],[340B Price]]*'Drug Cost Impact Summary'!$D$13))</f>
        <v>#N/A</v>
      </c>
      <c r="M64" s="21" t="e">
        <f>(NDC_Data[[#This Row],[WAC Price]])*(NDC_Data[[#This Row],[Annual 340B Purchases]])</f>
        <v>#N/A</v>
      </c>
      <c r="N64" s="2" t="e">
        <f>(NDC_Data[[#This Row],[340B Price]]*NDC_Data[[#This Row],[Annual 340B Purchases]])-NDC_Data[[#This Row],[Annual Spend at 340B]]</f>
        <v>#N/A</v>
      </c>
      <c r="O64" s="2" t="e">
        <f>(K64-J64)*I64*'Drug Cost Impact Summary'!$E$13</f>
        <v>#N/A</v>
      </c>
      <c r="P64" s="2" t="e">
        <f>NDC_Data[[#This Row],[Annual Spend at WAC]]-NDC_Data[[#This Row],[Annual Spend at 340B]]</f>
        <v>#N/A</v>
      </c>
      <c r="Q64" s="41" t="str">
        <f>IFERROR(NDC_Data[[#This Row],[Annual Inrease in Upfront Inventory Spend]]/NDC_Data[[#This Row],[Annual Spend at 340B]],"0")</f>
        <v>0</v>
      </c>
      <c r="R64" s="2" t="e">
        <f>NDC_Data[[#This Row],[Annual Impact of Lost COGS Discount]]+NDC_Data[[#This Row],[Annual Impact of Denied Rebates]]</f>
        <v>#N/A</v>
      </c>
      <c r="S64" s="6" t="str">
        <f>IFERROR(NDC_Data[[#This Row],[Total Annual Increase in Net Spend]]/NDC_Data[[#This Row],[Annual Spend at 340B]],"0")</f>
        <v>0</v>
      </c>
      <c r="T64" s="14"/>
      <c r="U64" s="15" t="e">
        <f>(NDC_Data[[#This Row],[WAC Price]]-NDC_Data[[#This Row],[340B Price]])*(NDC_Data[[#This Row],[Annual 340B Purchases]]/365*7)</f>
        <v>#N/A</v>
      </c>
      <c r="V64" s="2" t="e">
        <f>(NDC_Data[[#This Row],[WAC Price]]-NDC_Data[[#This Row],[340B Price]])*(NDC_Data[[#This Row],[Annual 340B Purchases]]/365*14)</f>
        <v>#N/A</v>
      </c>
      <c r="W64" s="2" t="e">
        <f>(NDC_Data[[#This Row],[WAC Price]]-NDC_Data[[#This Row],[340B Price]])*(NDC_Data[[#This Row],[Annual 340B Purchases]]/365*30)</f>
        <v>#N/A</v>
      </c>
      <c r="X64" s="2" t="e">
        <f>(NDC_Data[[#This Row],[WAC Price]]-NDC_Data[[#This Row],[340B Price]])*(NDC_Data[[#This Row],[Annual 340B Purchases]]/365*45)</f>
        <v>#N/A</v>
      </c>
      <c r="Y64" s="2" t="e">
        <f>(NDC_Data[[#This Row],[WAC Price]]-NDC_Data[[#This Row],[340B Price]])*(NDC_Data[[#This Row],[Annual 340B Purchases]]/365*60)</f>
        <v>#N/A</v>
      </c>
      <c r="Z64" s="2" t="e">
        <f>(NDC_Data[[#This Row],[WAC Price]]-NDC_Data[[#This Row],[340B Price]])*(NDC_Data[[#This Row],[Annual 340B Purchases]]/365*120)</f>
        <v>#N/A</v>
      </c>
      <c r="AA64" s="16" t="e">
        <f>(NDC_Data[[#This Row],[WAC Price]]-NDC_Data[[#This Row],[340B Price]])*(NDC_Data[[#This Row],[Annual 340B Purchases]])</f>
        <v>#N/A</v>
      </c>
      <c r="AC64" s="7"/>
      <c r="AD64" s="8"/>
    </row>
    <row r="65" spans="1:30" x14ac:dyDescent="0.55000000000000004">
      <c r="A65" s="38">
        <v>3089828</v>
      </c>
      <c r="B65" s="38" t="s">
        <v>39</v>
      </c>
      <c r="C65" s="39" t="s">
        <v>173</v>
      </c>
      <c r="D65" s="39" t="s">
        <v>23</v>
      </c>
      <c r="E65" s="39" t="s">
        <v>109</v>
      </c>
      <c r="F65" s="39" t="s">
        <v>110</v>
      </c>
      <c r="G65" s="39" t="s">
        <v>110</v>
      </c>
      <c r="H65" s="39" t="s">
        <v>118</v>
      </c>
      <c r="I65" s="24">
        <f>SUMIFS('Historical Purchases'!Q:Q,'Historical Purchases'!N:N,NDC_Data[[#This Row],[NDC]])</f>
        <v>0</v>
      </c>
      <c r="J65" s="35" t="e">
        <f>_xlfn.XLOOKUP(NDC_Data[[#This Row],[NDC]],'Pricing Data'!C:C,'Pricing Data'!F:F)</f>
        <v>#N/A</v>
      </c>
      <c r="K65" s="36" t="e">
        <f>_xlfn.XLOOKUP(NDC_Data[[#This Row],[NDC]],'Pricing Data'!C:C,'Pricing Data'!J:J)</f>
        <v>#N/A</v>
      </c>
      <c r="L65" s="45" t="e">
        <f>I65*(J65-(NDC_Data[[#This Row],[340B Price]]*'Drug Cost Impact Summary'!$D$13))</f>
        <v>#N/A</v>
      </c>
      <c r="M65" s="45" t="e">
        <f>(NDC_Data[[#This Row],[WAC Price]])*(NDC_Data[[#This Row],[Annual 340B Purchases]])</f>
        <v>#N/A</v>
      </c>
      <c r="N65" s="40" t="e">
        <f>(NDC_Data[[#This Row],[340B Price]]*NDC_Data[[#This Row],[Annual 340B Purchases]])-NDC_Data[[#This Row],[Annual Spend at 340B]]</f>
        <v>#N/A</v>
      </c>
      <c r="O65" s="40" t="e">
        <f>(K65-J65)*I65*'Drug Cost Impact Summary'!$E$13</f>
        <v>#N/A</v>
      </c>
      <c r="P65" s="40" t="e">
        <f>NDC_Data[[#This Row],[Annual Spend at WAC]]-NDC_Data[[#This Row],[Annual Spend at 340B]]</f>
        <v>#N/A</v>
      </c>
      <c r="Q65" s="41" t="str">
        <f>IFERROR(NDC_Data[[#This Row],[Annual Inrease in Upfront Inventory Spend]]/NDC_Data[[#This Row],[Annual Spend at 340B]],"0")</f>
        <v>0</v>
      </c>
      <c r="R65" s="40" t="e">
        <f>NDC_Data[[#This Row],[Annual Impact of Lost COGS Discount]]+NDC_Data[[#This Row],[Annual Impact of Denied Rebates]]</f>
        <v>#N/A</v>
      </c>
      <c r="S65" s="42" t="str">
        <f>IFERROR(NDC_Data[[#This Row],[Total Annual Increase in Net Spend]]/NDC_Data[[#This Row],[Annual Spend at 340B]],"0")</f>
        <v>0</v>
      </c>
      <c r="T65" s="14"/>
      <c r="U65" s="43" t="e">
        <f>(NDC_Data[[#This Row],[WAC Price]]-NDC_Data[[#This Row],[340B Price]])*(NDC_Data[[#This Row],[Annual 340B Purchases]]/365*7)</f>
        <v>#N/A</v>
      </c>
      <c r="V65" s="40" t="e">
        <f>(NDC_Data[[#This Row],[WAC Price]]-NDC_Data[[#This Row],[340B Price]])*(NDC_Data[[#This Row],[Annual 340B Purchases]]/365*14)</f>
        <v>#N/A</v>
      </c>
      <c r="W65" s="40" t="e">
        <f>(NDC_Data[[#This Row],[WAC Price]]-NDC_Data[[#This Row],[340B Price]])*(NDC_Data[[#This Row],[Annual 340B Purchases]]/365*30)</f>
        <v>#N/A</v>
      </c>
      <c r="X65" s="40" t="e">
        <f>(NDC_Data[[#This Row],[WAC Price]]-NDC_Data[[#This Row],[340B Price]])*(NDC_Data[[#This Row],[Annual 340B Purchases]]/365*45)</f>
        <v>#N/A</v>
      </c>
      <c r="Y65" s="40" t="e">
        <f>(NDC_Data[[#This Row],[WAC Price]]-NDC_Data[[#This Row],[340B Price]])*(NDC_Data[[#This Row],[Annual 340B Purchases]]/365*60)</f>
        <v>#N/A</v>
      </c>
      <c r="Z65" s="40" t="e">
        <f>(NDC_Data[[#This Row],[WAC Price]]-NDC_Data[[#This Row],[340B Price]])*(NDC_Data[[#This Row],[Annual 340B Purchases]]/365*120)</f>
        <v>#N/A</v>
      </c>
      <c r="AA65" s="44" t="e">
        <f>(NDC_Data[[#This Row],[WAC Price]]-NDC_Data[[#This Row],[340B Price]])*(NDC_Data[[#This Row],[Annual 340B Purchases]])</f>
        <v>#N/A</v>
      </c>
      <c r="AC65" s="7"/>
      <c r="AD65" s="8"/>
    </row>
    <row r="66" spans="1:30" x14ac:dyDescent="0.55000000000000004">
      <c r="A66" s="9">
        <v>3218811</v>
      </c>
      <c r="B66" s="9" t="s">
        <v>66</v>
      </c>
      <c r="C66" s="1" t="s">
        <v>174</v>
      </c>
      <c r="D66" s="1" t="s">
        <v>23</v>
      </c>
      <c r="E66" s="1" t="s">
        <v>109</v>
      </c>
      <c r="F66" s="1" t="s">
        <v>109</v>
      </c>
      <c r="G66" s="1" t="s">
        <v>110</v>
      </c>
      <c r="H66" s="1" t="s">
        <v>137</v>
      </c>
      <c r="I66" s="24">
        <f>SUMIFS('Historical Purchases'!Q:Q,'Historical Purchases'!N:N,NDC_Data[[#This Row],[NDC]])</f>
        <v>0</v>
      </c>
      <c r="J66" s="35" t="e">
        <f>_xlfn.XLOOKUP(NDC_Data[[#This Row],[NDC]],'Pricing Data'!C:C,'Pricing Data'!F:F)</f>
        <v>#N/A</v>
      </c>
      <c r="K66" s="36" t="e">
        <f>_xlfn.XLOOKUP(NDC_Data[[#This Row],[NDC]],'Pricing Data'!C:C,'Pricing Data'!J:J)</f>
        <v>#N/A</v>
      </c>
      <c r="L66" s="21" t="e">
        <f>I66*(J66-(NDC_Data[[#This Row],[340B Price]]*'Drug Cost Impact Summary'!$D$13))</f>
        <v>#N/A</v>
      </c>
      <c r="M66" s="21" t="e">
        <f>(NDC_Data[[#This Row],[WAC Price]])*(NDC_Data[[#This Row],[Annual 340B Purchases]])</f>
        <v>#N/A</v>
      </c>
      <c r="N66" s="2" t="e">
        <f>(NDC_Data[[#This Row],[340B Price]]*NDC_Data[[#This Row],[Annual 340B Purchases]])-NDC_Data[[#This Row],[Annual Spend at 340B]]</f>
        <v>#N/A</v>
      </c>
      <c r="O66" s="2" t="e">
        <f>(K66-J66)*I66*'Drug Cost Impact Summary'!$E$13</f>
        <v>#N/A</v>
      </c>
      <c r="P66" s="2" t="e">
        <f>NDC_Data[[#This Row],[Annual Spend at WAC]]-NDC_Data[[#This Row],[Annual Spend at 340B]]</f>
        <v>#N/A</v>
      </c>
      <c r="Q66" s="41" t="str">
        <f>IFERROR(NDC_Data[[#This Row],[Annual Inrease in Upfront Inventory Spend]]/NDC_Data[[#This Row],[Annual Spend at 340B]],"0")</f>
        <v>0</v>
      </c>
      <c r="R66" s="2" t="e">
        <f>NDC_Data[[#This Row],[Annual Impact of Lost COGS Discount]]+NDC_Data[[#This Row],[Annual Impact of Denied Rebates]]</f>
        <v>#N/A</v>
      </c>
      <c r="S66" s="6" t="str">
        <f>IFERROR(NDC_Data[[#This Row],[Total Annual Increase in Net Spend]]/NDC_Data[[#This Row],[Annual Spend at 340B]],"0")</f>
        <v>0</v>
      </c>
      <c r="T66" s="14"/>
      <c r="U66" s="15" t="e">
        <f>(NDC_Data[[#This Row],[WAC Price]]-NDC_Data[[#This Row],[340B Price]])*(NDC_Data[[#This Row],[Annual 340B Purchases]]/365*7)</f>
        <v>#N/A</v>
      </c>
      <c r="V66" s="2" t="e">
        <f>(NDC_Data[[#This Row],[WAC Price]]-NDC_Data[[#This Row],[340B Price]])*(NDC_Data[[#This Row],[Annual 340B Purchases]]/365*14)</f>
        <v>#N/A</v>
      </c>
      <c r="W66" s="2" t="e">
        <f>(NDC_Data[[#This Row],[WAC Price]]-NDC_Data[[#This Row],[340B Price]])*(NDC_Data[[#This Row],[Annual 340B Purchases]]/365*30)</f>
        <v>#N/A</v>
      </c>
      <c r="X66" s="2" t="e">
        <f>(NDC_Data[[#This Row],[WAC Price]]-NDC_Data[[#This Row],[340B Price]])*(NDC_Data[[#This Row],[Annual 340B Purchases]]/365*45)</f>
        <v>#N/A</v>
      </c>
      <c r="Y66" s="2" t="e">
        <f>(NDC_Data[[#This Row],[WAC Price]]-NDC_Data[[#This Row],[340B Price]])*(NDC_Data[[#This Row],[Annual 340B Purchases]]/365*60)</f>
        <v>#N/A</v>
      </c>
      <c r="Z66" s="2" t="e">
        <f>(NDC_Data[[#This Row],[WAC Price]]-NDC_Data[[#This Row],[340B Price]])*(NDC_Data[[#This Row],[Annual 340B Purchases]]/365*120)</f>
        <v>#N/A</v>
      </c>
      <c r="AA66" s="16" t="e">
        <f>(NDC_Data[[#This Row],[WAC Price]]-NDC_Data[[#This Row],[340B Price]])*(NDC_Data[[#This Row],[Annual 340B Purchases]])</f>
        <v>#N/A</v>
      </c>
      <c r="AC66" s="7"/>
      <c r="AD66" s="8"/>
    </row>
    <row r="67" spans="1:30" x14ac:dyDescent="0.55000000000000004">
      <c r="A67" s="38">
        <v>3218713</v>
      </c>
      <c r="B67" s="38" t="s">
        <v>66</v>
      </c>
      <c r="C67" s="39" t="s">
        <v>175</v>
      </c>
      <c r="D67" s="39" t="s">
        <v>23</v>
      </c>
      <c r="E67" s="39" t="s">
        <v>109</v>
      </c>
      <c r="F67" s="39" t="s">
        <v>109</v>
      </c>
      <c r="G67" s="39" t="s">
        <v>110</v>
      </c>
      <c r="H67" s="39" t="s">
        <v>111</v>
      </c>
      <c r="I67" s="24">
        <f>SUMIFS('Historical Purchases'!Q:Q,'Historical Purchases'!N:N,NDC_Data[[#This Row],[NDC]])</f>
        <v>0</v>
      </c>
      <c r="J67" s="35" t="e">
        <f>_xlfn.XLOOKUP(NDC_Data[[#This Row],[NDC]],'Pricing Data'!C:C,'Pricing Data'!F:F)</f>
        <v>#N/A</v>
      </c>
      <c r="K67" s="36" t="e">
        <f>_xlfn.XLOOKUP(NDC_Data[[#This Row],[NDC]],'Pricing Data'!C:C,'Pricing Data'!J:J)</f>
        <v>#N/A</v>
      </c>
      <c r="L67" s="45" t="e">
        <f>I67*(J67-(NDC_Data[[#This Row],[340B Price]]*'Drug Cost Impact Summary'!$D$13))</f>
        <v>#N/A</v>
      </c>
      <c r="M67" s="45" t="e">
        <f>(NDC_Data[[#This Row],[WAC Price]])*(NDC_Data[[#This Row],[Annual 340B Purchases]])</f>
        <v>#N/A</v>
      </c>
      <c r="N67" s="40" t="e">
        <f>(NDC_Data[[#This Row],[340B Price]]*NDC_Data[[#This Row],[Annual 340B Purchases]])-NDC_Data[[#This Row],[Annual Spend at 340B]]</f>
        <v>#N/A</v>
      </c>
      <c r="O67" s="40" t="e">
        <f>(K67-J67)*I67*'Drug Cost Impact Summary'!$E$13</f>
        <v>#N/A</v>
      </c>
      <c r="P67" s="40" t="e">
        <f>NDC_Data[[#This Row],[Annual Spend at WAC]]-NDC_Data[[#This Row],[Annual Spend at 340B]]</f>
        <v>#N/A</v>
      </c>
      <c r="Q67" s="41" t="str">
        <f>IFERROR(NDC_Data[[#This Row],[Annual Inrease in Upfront Inventory Spend]]/NDC_Data[[#This Row],[Annual Spend at 340B]],"0")</f>
        <v>0</v>
      </c>
      <c r="R67" s="40" t="e">
        <f>NDC_Data[[#This Row],[Annual Impact of Lost COGS Discount]]+NDC_Data[[#This Row],[Annual Impact of Denied Rebates]]</f>
        <v>#N/A</v>
      </c>
      <c r="S67" s="42" t="str">
        <f>IFERROR(NDC_Data[[#This Row],[Total Annual Increase in Net Spend]]/NDC_Data[[#This Row],[Annual Spend at 340B]],"0")</f>
        <v>0</v>
      </c>
      <c r="T67" s="14"/>
      <c r="U67" s="43" t="e">
        <f>(NDC_Data[[#This Row],[WAC Price]]-NDC_Data[[#This Row],[340B Price]])*(NDC_Data[[#This Row],[Annual 340B Purchases]]/365*7)</f>
        <v>#N/A</v>
      </c>
      <c r="V67" s="40" t="e">
        <f>(NDC_Data[[#This Row],[WAC Price]]-NDC_Data[[#This Row],[340B Price]])*(NDC_Data[[#This Row],[Annual 340B Purchases]]/365*14)</f>
        <v>#N/A</v>
      </c>
      <c r="W67" s="40" t="e">
        <f>(NDC_Data[[#This Row],[WAC Price]]-NDC_Data[[#This Row],[340B Price]])*(NDC_Data[[#This Row],[Annual 340B Purchases]]/365*30)</f>
        <v>#N/A</v>
      </c>
      <c r="X67" s="40" t="e">
        <f>(NDC_Data[[#This Row],[WAC Price]]-NDC_Data[[#This Row],[340B Price]])*(NDC_Data[[#This Row],[Annual 340B Purchases]]/365*45)</f>
        <v>#N/A</v>
      </c>
      <c r="Y67" s="40" t="e">
        <f>(NDC_Data[[#This Row],[WAC Price]]-NDC_Data[[#This Row],[340B Price]])*(NDC_Data[[#This Row],[Annual 340B Purchases]]/365*60)</f>
        <v>#N/A</v>
      </c>
      <c r="Z67" s="40" t="e">
        <f>(NDC_Data[[#This Row],[WAC Price]]-NDC_Data[[#This Row],[340B Price]])*(NDC_Data[[#This Row],[Annual 340B Purchases]]/365*120)</f>
        <v>#N/A</v>
      </c>
      <c r="AA67" s="44" t="e">
        <f>(NDC_Data[[#This Row],[WAC Price]]-NDC_Data[[#This Row],[340B Price]])*(NDC_Data[[#This Row],[Annual 340B Purchases]])</f>
        <v>#N/A</v>
      </c>
      <c r="AC67" s="7"/>
      <c r="AD67" s="8"/>
    </row>
    <row r="68" spans="1:30" x14ac:dyDescent="0.55000000000000004">
      <c r="A68" s="9">
        <v>3281411</v>
      </c>
      <c r="B68" s="9" t="s">
        <v>66</v>
      </c>
      <c r="C68" s="1" t="s">
        <v>176</v>
      </c>
      <c r="D68" s="1" t="s">
        <v>23</v>
      </c>
      <c r="E68" s="1" t="s">
        <v>109</v>
      </c>
      <c r="F68" s="1" t="s">
        <v>109</v>
      </c>
      <c r="G68" s="1" t="s">
        <v>110</v>
      </c>
      <c r="H68" s="1" t="s">
        <v>177</v>
      </c>
      <c r="I68" s="24">
        <f>SUMIFS('Historical Purchases'!Q:Q,'Historical Purchases'!N:N,NDC_Data[[#This Row],[NDC]])</f>
        <v>0</v>
      </c>
      <c r="J68" s="35" t="e">
        <f>_xlfn.XLOOKUP(NDC_Data[[#This Row],[NDC]],'Pricing Data'!C:C,'Pricing Data'!F:F)</f>
        <v>#N/A</v>
      </c>
      <c r="K68" s="36" t="e">
        <f>_xlfn.XLOOKUP(NDC_Data[[#This Row],[NDC]],'Pricing Data'!C:C,'Pricing Data'!J:J)</f>
        <v>#N/A</v>
      </c>
      <c r="L68" s="21" t="e">
        <f>I68*(J68-(NDC_Data[[#This Row],[340B Price]]*'Drug Cost Impact Summary'!$D$13))</f>
        <v>#N/A</v>
      </c>
      <c r="M68" s="21" t="e">
        <f>(NDC_Data[[#This Row],[WAC Price]])*(NDC_Data[[#This Row],[Annual 340B Purchases]])</f>
        <v>#N/A</v>
      </c>
      <c r="N68" s="2" t="e">
        <f>(NDC_Data[[#This Row],[340B Price]]*NDC_Data[[#This Row],[Annual 340B Purchases]])-NDC_Data[[#This Row],[Annual Spend at 340B]]</f>
        <v>#N/A</v>
      </c>
      <c r="O68" s="2" t="e">
        <f>(K68-J68)*I68*'Drug Cost Impact Summary'!$E$13</f>
        <v>#N/A</v>
      </c>
      <c r="P68" s="2" t="e">
        <f>NDC_Data[[#This Row],[Annual Spend at WAC]]-NDC_Data[[#This Row],[Annual Spend at 340B]]</f>
        <v>#N/A</v>
      </c>
      <c r="Q68" s="41" t="str">
        <f>IFERROR(NDC_Data[[#This Row],[Annual Inrease in Upfront Inventory Spend]]/NDC_Data[[#This Row],[Annual Spend at 340B]],"0")</f>
        <v>0</v>
      </c>
      <c r="R68" s="2" t="e">
        <f>NDC_Data[[#This Row],[Annual Impact of Lost COGS Discount]]+NDC_Data[[#This Row],[Annual Impact of Denied Rebates]]</f>
        <v>#N/A</v>
      </c>
      <c r="S68" s="6" t="str">
        <f>IFERROR(NDC_Data[[#This Row],[Total Annual Increase in Net Spend]]/NDC_Data[[#This Row],[Annual Spend at 340B]],"0")</f>
        <v>0</v>
      </c>
      <c r="T68" s="14"/>
      <c r="U68" s="15" t="e">
        <f>(NDC_Data[[#This Row],[WAC Price]]-NDC_Data[[#This Row],[340B Price]])*(NDC_Data[[#This Row],[Annual 340B Purchases]]/365*7)</f>
        <v>#N/A</v>
      </c>
      <c r="V68" s="2" t="e">
        <f>(NDC_Data[[#This Row],[WAC Price]]-NDC_Data[[#This Row],[340B Price]])*(NDC_Data[[#This Row],[Annual 340B Purchases]]/365*14)</f>
        <v>#N/A</v>
      </c>
      <c r="W68" s="2" t="e">
        <f>(NDC_Data[[#This Row],[WAC Price]]-NDC_Data[[#This Row],[340B Price]])*(NDC_Data[[#This Row],[Annual 340B Purchases]]/365*30)</f>
        <v>#N/A</v>
      </c>
      <c r="X68" s="2" t="e">
        <f>(NDC_Data[[#This Row],[WAC Price]]-NDC_Data[[#This Row],[340B Price]])*(NDC_Data[[#This Row],[Annual 340B Purchases]]/365*45)</f>
        <v>#N/A</v>
      </c>
      <c r="Y68" s="2" t="e">
        <f>(NDC_Data[[#This Row],[WAC Price]]-NDC_Data[[#This Row],[340B Price]])*(NDC_Data[[#This Row],[Annual 340B Purchases]]/365*60)</f>
        <v>#N/A</v>
      </c>
      <c r="Z68" s="2" t="e">
        <f>(NDC_Data[[#This Row],[WAC Price]]-NDC_Data[[#This Row],[340B Price]])*(NDC_Data[[#This Row],[Annual 340B Purchases]]/365*120)</f>
        <v>#N/A</v>
      </c>
      <c r="AA68" s="16" t="e">
        <f>(NDC_Data[[#This Row],[WAC Price]]-NDC_Data[[#This Row],[340B Price]])*(NDC_Data[[#This Row],[Annual 340B Purchases]])</f>
        <v>#N/A</v>
      </c>
      <c r="AC68" s="7"/>
      <c r="AD68" s="8"/>
    </row>
    <row r="69" spans="1:30" x14ac:dyDescent="0.55000000000000004">
      <c r="A69" s="38">
        <v>3281811</v>
      </c>
      <c r="B69" s="38" t="s">
        <v>66</v>
      </c>
      <c r="C69" s="39" t="s">
        <v>178</v>
      </c>
      <c r="D69" s="39" t="s">
        <v>23</v>
      </c>
      <c r="E69" s="39" t="s">
        <v>109</v>
      </c>
      <c r="F69" s="39" t="s">
        <v>109</v>
      </c>
      <c r="G69" s="39" t="s">
        <v>110</v>
      </c>
      <c r="H69" s="39" t="s">
        <v>179</v>
      </c>
      <c r="I69" s="24">
        <f>SUMIFS('Historical Purchases'!Q:Q,'Historical Purchases'!N:N,NDC_Data[[#This Row],[NDC]])</f>
        <v>0</v>
      </c>
      <c r="J69" s="35" t="e">
        <f>_xlfn.XLOOKUP(NDC_Data[[#This Row],[NDC]],'Pricing Data'!C:C,'Pricing Data'!F:F)</f>
        <v>#N/A</v>
      </c>
      <c r="K69" s="36" t="e">
        <f>_xlfn.XLOOKUP(NDC_Data[[#This Row],[NDC]],'Pricing Data'!C:C,'Pricing Data'!J:J)</f>
        <v>#N/A</v>
      </c>
      <c r="L69" s="45" t="e">
        <f>I69*(J69-(NDC_Data[[#This Row],[340B Price]]*'Drug Cost Impact Summary'!$D$13))</f>
        <v>#N/A</v>
      </c>
      <c r="M69" s="45" t="e">
        <f>(NDC_Data[[#This Row],[WAC Price]])*(NDC_Data[[#This Row],[Annual 340B Purchases]])</f>
        <v>#N/A</v>
      </c>
      <c r="N69" s="40" t="e">
        <f>(NDC_Data[[#This Row],[340B Price]]*NDC_Data[[#This Row],[Annual 340B Purchases]])-NDC_Data[[#This Row],[Annual Spend at 340B]]</f>
        <v>#N/A</v>
      </c>
      <c r="O69" s="40" t="e">
        <f>(K69-J69)*I69*'Drug Cost Impact Summary'!$E$13</f>
        <v>#N/A</v>
      </c>
      <c r="P69" s="40" t="e">
        <f>NDC_Data[[#This Row],[Annual Spend at WAC]]-NDC_Data[[#This Row],[Annual Spend at 340B]]</f>
        <v>#N/A</v>
      </c>
      <c r="Q69" s="41" t="str">
        <f>IFERROR(NDC_Data[[#This Row],[Annual Inrease in Upfront Inventory Spend]]/NDC_Data[[#This Row],[Annual Spend at 340B]],"0")</f>
        <v>0</v>
      </c>
      <c r="R69" s="40" t="e">
        <f>NDC_Data[[#This Row],[Annual Impact of Lost COGS Discount]]+NDC_Data[[#This Row],[Annual Impact of Denied Rebates]]</f>
        <v>#N/A</v>
      </c>
      <c r="S69" s="42" t="str">
        <f>IFERROR(NDC_Data[[#This Row],[Total Annual Increase in Net Spend]]/NDC_Data[[#This Row],[Annual Spend at 340B]],"0")</f>
        <v>0</v>
      </c>
      <c r="T69" s="14"/>
      <c r="U69" s="43" t="e">
        <f>(NDC_Data[[#This Row],[WAC Price]]-NDC_Data[[#This Row],[340B Price]])*(NDC_Data[[#This Row],[Annual 340B Purchases]]/365*7)</f>
        <v>#N/A</v>
      </c>
      <c r="V69" s="40" t="e">
        <f>(NDC_Data[[#This Row],[WAC Price]]-NDC_Data[[#This Row],[340B Price]])*(NDC_Data[[#This Row],[Annual 340B Purchases]]/365*14)</f>
        <v>#N/A</v>
      </c>
      <c r="W69" s="40" t="e">
        <f>(NDC_Data[[#This Row],[WAC Price]]-NDC_Data[[#This Row],[340B Price]])*(NDC_Data[[#This Row],[Annual 340B Purchases]]/365*30)</f>
        <v>#N/A</v>
      </c>
      <c r="X69" s="40" t="e">
        <f>(NDC_Data[[#This Row],[WAC Price]]-NDC_Data[[#This Row],[340B Price]])*(NDC_Data[[#This Row],[Annual 340B Purchases]]/365*45)</f>
        <v>#N/A</v>
      </c>
      <c r="Y69" s="40" t="e">
        <f>(NDC_Data[[#This Row],[WAC Price]]-NDC_Data[[#This Row],[340B Price]])*(NDC_Data[[#This Row],[Annual 340B Purchases]]/365*60)</f>
        <v>#N/A</v>
      </c>
      <c r="Z69" s="40" t="e">
        <f>(NDC_Data[[#This Row],[WAC Price]]-NDC_Data[[#This Row],[340B Price]])*(NDC_Data[[#This Row],[Annual 340B Purchases]]/365*120)</f>
        <v>#N/A</v>
      </c>
      <c r="AA69" s="44" t="e">
        <f>(NDC_Data[[#This Row],[WAC Price]]-NDC_Data[[#This Row],[340B Price]])*(NDC_Data[[#This Row],[Annual 340B Purchases]])</f>
        <v>#N/A</v>
      </c>
      <c r="AC69" s="7"/>
      <c r="AD69" s="8"/>
    </row>
    <row r="70" spans="1:30" x14ac:dyDescent="0.55000000000000004">
      <c r="A70" s="9">
        <v>3218851</v>
      </c>
      <c r="B70" s="9" t="s">
        <v>66</v>
      </c>
      <c r="C70" s="1" t="s">
        <v>180</v>
      </c>
      <c r="D70" s="1" t="s">
        <v>23</v>
      </c>
      <c r="E70" s="1" t="s">
        <v>109</v>
      </c>
      <c r="F70" s="1" t="s">
        <v>109</v>
      </c>
      <c r="G70" s="1" t="s">
        <v>110</v>
      </c>
      <c r="H70" s="1" t="s">
        <v>137</v>
      </c>
      <c r="I70" s="24">
        <f>SUMIFS('Historical Purchases'!Q:Q,'Historical Purchases'!N:N,NDC_Data[[#This Row],[NDC]])</f>
        <v>0</v>
      </c>
      <c r="J70" s="35" t="e">
        <f>_xlfn.XLOOKUP(NDC_Data[[#This Row],[NDC]],'Pricing Data'!C:C,'Pricing Data'!F:F)</f>
        <v>#N/A</v>
      </c>
      <c r="K70" s="36" t="e">
        <f>_xlfn.XLOOKUP(NDC_Data[[#This Row],[NDC]],'Pricing Data'!C:C,'Pricing Data'!J:J)</f>
        <v>#N/A</v>
      </c>
      <c r="L70" s="21" t="e">
        <f>I70*(J70-(NDC_Data[[#This Row],[340B Price]]*'Drug Cost Impact Summary'!$D$13))</f>
        <v>#N/A</v>
      </c>
      <c r="M70" s="21" t="e">
        <f>(NDC_Data[[#This Row],[WAC Price]])*(NDC_Data[[#This Row],[Annual 340B Purchases]])</f>
        <v>#N/A</v>
      </c>
      <c r="N70" s="2" t="e">
        <f>(NDC_Data[[#This Row],[340B Price]]*NDC_Data[[#This Row],[Annual 340B Purchases]])-NDC_Data[[#This Row],[Annual Spend at 340B]]</f>
        <v>#N/A</v>
      </c>
      <c r="O70" s="2" t="e">
        <f>(K70-J70)*I70*'Drug Cost Impact Summary'!$E$13</f>
        <v>#N/A</v>
      </c>
      <c r="P70" s="2" t="e">
        <f>NDC_Data[[#This Row],[Annual Spend at WAC]]-NDC_Data[[#This Row],[Annual Spend at 340B]]</f>
        <v>#N/A</v>
      </c>
      <c r="Q70" s="41" t="str">
        <f>IFERROR(NDC_Data[[#This Row],[Annual Inrease in Upfront Inventory Spend]]/NDC_Data[[#This Row],[Annual Spend at 340B]],"0")</f>
        <v>0</v>
      </c>
      <c r="R70" s="2" t="e">
        <f>NDC_Data[[#This Row],[Annual Impact of Lost COGS Discount]]+NDC_Data[[#This Row],[Annual Impact of Denied Rebates]]</f>
        <v>#N/A</v>
      </c>
      <c r="S70" s="6" t="str">
        <f>IFERROR(NDC_Data[[#This Row],[Total Annual Increase in Net Spend]]/NDC_Data[[#This Row],[Annual Spend at 340B]],"0")</f>
        <v>0</v>
      </c>
      <c r="T70" s="14"/>
      <c r="U70" s="15" t="e">
        <f>(NDC_Data[[#This Row],[WAC Price]]-NDC_Data[[#This Row],[340B Price]])*(NDC_Data[[#This Row],[Annual 340B Purchases]]/365*7)</f>
        <v>#N/A</v>
      </c>
      <c r="V70" s="2" t="e">
        <f>(NDC_Data[[#This Row],[WAC Price]]-NDC_Data[[#This Row],[340B Price]])*(NDC_Data[[#This Row],[Annual 340B Purchases]]/365*14)</f>
        <v>#N/A</v>
      </c>
      <c r="W70" s="2" t="e">
        <f>(NDC_Data[[#This Row],[WAC Price]]-NDC_Data[[#This Row],[340B Price]])*(NDC_Data[[#This Row],[Annual 340B Purchases]]/365*30)</f>
        <v>#N/A</v>
      </c>
      <c r="X70" s="2" t="e">
        <f>(NDC_Data[[#This Row],[WAC Price]]-NDC_Data[[#This Row],[340B Price]])*(NDC_Data[[#This Row],[Annual 340B Purchases]]/365*45)</f>
        <v>#N/A</v>
      </c>
      <c r="Y70" s="2" t="e">
        <f>(NDC_Data[[#This Row],[WAC Price]]-NDC_Data[[#This Row],[340B Price]])*(NDC_Data[[#This Row],[Annual 340B Purchases]]/365*60)</f>
        <v>#N/A</v>
      </c>
      <c r="Z70" s="2" t="e">
        <f>(NDC_Data[[#This Row],[WAC Price]]-NDC_Data[[#This Row],[340B Price]])*(NDC_Data[[#This Row],[Annual 340B Purchases]]/365*120)</f>
        <v>#N/A</v>
      </c>
      <c r="AA70" s="16" t="e">
        <f>(NDC_Data[[#This Row],[WAC Price]]-NDC_Data[[#This Row],[340B Price]])*(NDC_Data[[#This Row],[Annual 340B Purchases]])</f>
        <v>#N/A</v>
      </c>
      <c r="AC70" s="7"/>
      <c r="AD70" s="8"/>
    </row>
    <row r="71" spans="1:30" x14ac:dyDescent="0.55000000000000004">
      <c r="A71" s="38">
        <v>59572050100</v>
      </c>
      <c r="B71" s="38" t="s">
        <v>58</v>
      </c>
      <c r="C71" s="39" t="s">
        <v>181</v>
      </c>
      <c r="D71" s="39" t="s">
        <v>23</v>
      </c>
      <c r="E71" s="39" t="s">
        <v>109</v>
      </c>
      <c r="F71" s="39" t="s">
        <v>110</v>
      </c>
      <c r="G71" s="39" t="s">
        <v>110</v>
      </c>
      <c r="H71" s="39" t="s">
        <v>163</v>
      </c>
      <c r="I71" s="24">
        <f>SUMIFS('Historical Purchases'!Q:Q,'Historical Purchases'!N:N,NDC_Data[[#This Row],[NDC]])</f>
        <v>0</v>
      </c>
      <c r="J71" s="35" t="e">
        <f>_xlfn.XLOOKUP(NDC_Data[[#This Row],[NDC]],'Pricing Data'!C:C,'Pricing Data'!F:F)</f>
        <v>#N/A</v>
      </c>
      <c r="K71" s="36" t="e">
        <f>_xlfn.XLOOKUP(NDC_Data[[#This Row],[NDC]],'Pricing Data'!C:C,'Pricing Data'!J:J)</f>
        <v>#N/A</v>
      </c>
      <c r="L71" s="45" t="e">
        <f>I71*(J71-(NDC_Data[[#This Row],[340B Price]]*'Drug Cost Impact Summary'!$D$13))</f>
        <v>#N/A</v>
      </c>
      <c r="M71" s="45" t="e">
        <f>(NDC_Data[[#This Row],[WAC Price]])*(NDC_Data[[#This Row],[Annual 340B Purchases]])</f>
        <v>#N/A</v>
      </c>
      <c r="N71" s="40" t="e">
        <f>(NDC_Data[[#This Row],[340B Price]]*NDC_Data[[#This Row],[Annual 340B Purchases]])-NDC_Data[[#This Row],[Annual Spend at 340B]]</f>
        <v>#N/A</v>
      </c>
      <c r="O71" s="40" t="e">
        <f>(K71-J71)*I71*'Drug Cost Impact Summary'!$E$13</f>
        <v>#N/A</v>
      </c>
      <c r="P71" s="40" t="e">
        <f>NDC_Data[[#This Row],[Annual Spend at WAC]]-NDC_Data[[#This Row],[Annual Spend at 340B]]</f>
        <v>#N/A</v>
      </c>
      <c r="Q71" s="41" t="str">
        <f>IFERROR(NDC_Data[[#This Row],[Annual Inrease in Upfront Inventory Spend]]/NDC_Data[[#This Row],[Annual Spend at 340B]],"0")</f>
        <v>0</v>
      </c>
      <c r="R71" s="40" t="e">
        <f>NDC_Data[[#This Row],[Annual Impact of Lost COGS Discount]]+NDC_Data[[#This Row],[Annual Impact of Denied Rebates]]</f>
        <v>#N/A</v>
      </c>
      <c r="S71" s="42" t="str">
        <f>IFERROR(NDC_Data[[#This Row],[Total Annual Increase in Net Spend]]/NDC_Data[[#This Row],[Annual Spend at 340B]],"0")</f>
        <v>0</v>
      </c>
      <c r="T71" s="14"/>
      <c r="U71" s="43" t="e">
        <f>(NDC_Data[[#This Row],[WAC Price]]-NDC_Data[[#This Row],[340B Price]])*(NDC_Data[[#This Row],[Annual 340B Purchases]]/365*7)</f>
        <v>#N/A</v>
      </c>
      <c r="V71" s="40" t="e">
        <f>(NDC_Data[[#This Row],[WAC Price]]-NDC_Data[[#This Row],[340B Price]])*(NDC_Data[[#This Row],[Annual 340B Purchases]]/365*14)</f>
        <v>#N/A</v>
      </c>
      <c r="W71" s="40" t="e">
        <f>(NDC_Data[[#This Row],[WAC Price]]-NDC_Data[[#This Row],[340B Price]])*(NDC_Data[[#This Row],[Annual 340B Purchases]]/365*30)</f>
        <v>#N/A</v>
      </c>
      <c r="X71" s="40" t="e">
        <f>(NDC_Data[[#This Row],[WAC Price]]-NDC_Data[[#This Row],[340B Price]])*(NDC_Data[[#This Row],[Annual 340B Purchases]]/365*45)</f>
        <v>#N/A</v>
      </c>
      <c r="Y71" s="40" t="e">
        <f>(NDC_Data[[#This Row],[WAC Price]]-NDC_Data[[#This Row],[340B Price]])*(NDC_Data[[#This Row],[Annual 340B Purchases]]/365*60)</f>
        <v>#N/A</v>
      </c>
      <c r="Z71" s="40" t="e">
        <f>(NDC_Data[[#This Row],[WAC Price]]-NDC_Data[[#This Row],[340B Price]])*(NDC_Data[[#This Row],[Annual 340B Purchases]]/365*120)</f>
        <v>#N/A</v>
      </c>
      <c r="AA71" s="44" t="e">
        <f>(NDC_Data[[#This Row],[WAC Price]]-NDC_Data[[#This Row],[340B Price]])*(NDC_Data[[#This Row],[Annual 340B Purchases]])</f>
        <v>#N/A</v>
      </c>
      <c r="AC71" s="7"/>
      <c r="AD71" s="8"/>
    </row>
    <row r="72" spans="1:30" x14ac:dyDescent="0.55000000000000004">
      <c r="A72" s="9">
        <v>59572050121</v>
      </c>
      <c r="B72" s="9" t="s">
        <v>58</v>
      </c>
      <c r="C72" s="1" t="s">
        <v>181</v>
      </c>
      <c r="D72" s="1" t="s">
        <v>23</v>
      </c>
      <c r="E72" s="1" t="s">
        <v>109</v>
      </c>
      <c r="F72" s="1" t="s">
        <v>110</v>
      </c>
      <c r="G72" s="1" t="s">
        <v>110</v>
      </c>
      <c r="H72" s="1" t="s">
        <v>182</v>
      </c>
      <c r="I72" s="24">
        <f>SUMIFS('Historical Purchases'!Q:Q,'Historical Purchases'!N:N,NDC_Data[[#This Row],[NDC]])</f>
        <v>0</v>
      </c>
      <c r="J72" s="35" t="e">
        <f>_xlfn.XLOOKUP(NDC_Data[[#This Row],[NDC]],'Pricing Data'!C:C,'Pricing Data'!F:F)</f>
        <v>#N/A</v>
      </c>
      <c r="K72" s="36" t="e">
        <f>_xlfn.XLOOKUP(NDC_Data[[#This Row],[NDC]],'Pricing Data'!C:C,'Pricing Data'!J:J)</f>
        <v>#N/A</v>
      </c>
      <c r="L72" s="21" t="e">
        <f>I72*(J72-(NDC_Data[[#This Row],[340B Price]]*'Drug Cost Impact Summary'!$D$13))</f>
        <v>#N/A</v>
      </c>
      <c r="M72" s="21" t="e">
        <f>(NDC_Data[[#This Row],[WAC Price]])*(NDC_Data[[#This Row],[Annual 340B Purchases]])</f>
        <v>#N/A</v>
      </c>
      <c r="N72" s="2" t="e">
        <f>(NDC_Data[[#This Row],[340B Price]]*NDC_Data[[#This Row],[Annual 340B Purchases]])-NDC_Data[[#This Row],[Annual Spend at 340B]]</f>
        <v>#N/A</v>
      </c>
      <c r="O72" s="2" t="e">
        <f>(K72-J72)*I72*'Drug Cost Impact Summary'!$E$13</f>
        <v>#N/A</v>
      </c>
      <c r="P72" s="2" t="e">
        <f>NDC_Data[[#This Row],[Annual Spend at WAC]]-NDC_Data[[#This Row],[Annual Spend at 340B]]</f>
        <v>#N/A</v>
      </c>
      <c r="Q72" s="41" t="str">
        <f>IFERROR(NDC_Data[[#This Row],[Annual Inrease in Upfront Inventory Spend]]/NDC_Data[[#This Row],[Annual Spend at 340B]],"0")</f>
        <v>0</v>
      </c>
      <c r="R72" s="2" t="e">
        <f>NDC_Data[[#This Row],[Annual Impact of Lost COGS Discount]]+NDC_Data[[#This Row],[Annual Impact of Denied Rebates]]</f>
        <v>#N/A</v>
      </c>
      <c r="S72" s="6" t="str">
        <f>IFERROR(NDC_Data[[#This Row],[Total Annual Increase in Net Spend]]/NDC_Data[[#This Row],[Annual Spend at 340B]],"0")</f>
        <v>0</v>
      </c>
      <c r="T72" s="14"/>
      <c r="U72" s="15" t="e">
        <f>(NDC_Data[[#This Row],[WAC Price]]-NDC_Data[[#This Row],[340B Price]])*(NDC_Data[[#This Row],[Annual 340B Purchases]]/365*7)</f>
        <v>#N/A</v>
      </c>
      <c r="V72" s="2" t="e">
        <f>(NDC_Data[[#This Row],[WAC Price]]-NDC_Data[[#This Row],[340B Price]])*(NDC_Data[[#This Row],[Annual 340B Purchases]]/365*14)</f>
        <v>#N/A</v>
      </c>
      <c r="W72" s="2" t="e">
        <f>(NDC_Data[[#This Row],[WAC Price]]-NDC_Data[[#This Row],[340B Price]])*(NDC_Data[[#This Row],[Annual 340B Purchases]]/365*30)</f>
        <v>#N/A</v>
      </c>
      <c r="X72" s="2" t="e">
        <f>(NDC_Data[[#This Row],[WAC Price]]-NDC_Data[[#This Row],[340B Price]])*(NDC_Data[[#This Row],[Annual 340B Purchases]]/365*45)</f>
        <v>#N/A</v>
      </c>
      <c r="Y72" s="2" t="e">
        <f>(NDC_Data[[#This Row],[WAC Price]]-NDC_Data[[#This Row],[340B Price]])*(NDC_Data[[#This Row],[Annual 340B Purchases]]/365*60)</f>
        <v>#N/A</v>
      </c>
      <c r="Z72" s="2" t="e">
        <f>(NDC_Data[[#This Row],[WAC Price]]-NDC_Data[[#This Row],[340B Price]])*(NDC_Data[[#This Row],[Annual 340B Purchases]]/365*120)</f>
        <v>#N/A</v>
      </c>
      <c r="AA72" s="16" t="e">
        <f>(NDC_Data[[#This Row],[WAC Price]]-NDC_Data[[#This Row],[340B Price]])*(NDC_Data[[#This Row],[Annual 340B Purchases]])</f>
        <v>#N/A</v>
      </c>
      <c r="AC72" s="7"/>
      <c r="AD72" s="8"/>
    </row>
    <row r="73" spans="1:30" x14ac:dyDescent="0.55000000000000004">
      <c r="A73" s="38">
        <v>59572050200</v>
      </c>
      <c r="B73" s="38" t="s">
        <v>58</v>
      </c>
      <c r="C73" s="39" t="s">
        <v>183</v>
      </c>
      <c r="D73" s="39" t="s">
        <v>23</v>
      </c>
      <c r="E73" s="39" t="s">
        <v>109</v>
      </c>
      <c r="F73" s="39" t="s">
        <v>110</v>
      </c>
      <c r="G73" s="39" t="s">
        <v>110</v>
      </c>
      <c r="H73" s="39" t="s">
        <v>163</v>
      </c>
      <c r="I73" s="24">
        <f>SUMIFS('Historical Purchases'!Q:Q,'Historical Purchases'!N:N,NDC_Data[[#This Row],[NDC]])</f>
        <v>0</v>
      </c>
      <c r="J73" s="35" t="e">
        <f>_xlfn.XLOOKUP(NDC_Data[[#This Row],[NDC]],'Pricing Data'!C:C,'Pricing Data'!F:F)</f>
        <v>#N/A</v>
      </c>
      <c r="K73" s="36" t="e">
        <f>_xlfn.XLOOKUP(NDC_Data[[#This Row],[NDC]],'Pricing Data'!C:C,'Pricing Data'!J:J)</f>
        <v>#N/A</v>
      </c>
      <c r="L73" s="45" t="e">
        <f>I73*(J73-(NDC_Data[[#This Row],[340B Price]]*'Drug Cost Impact Summary'!$D$13))</f>
        <v>#N/A</v>
      </c>
      <c r="M73" s="45" t="e">
        <f>(NDC_Data[[#This Row],[WAC Price]])*(NDC_Data[[#This Row],[Annual 340B Purchases]])</f>
        <v>#N/A</v>
      </c>
      <c r="N73" s="40" t="e">
        <f>(NDC_Data[[#This Row],[340B Price]]*NDC_Data[[#This Row],[Annual 340B Purchases]])-NDC_Data[[#This Row],[Annual Spend at 340B]]</f>
        <v>#N/A</v>
      </c>
      <c r="O73" s="40" t="e">
        <f>(K73-J73)*I73*'Drug Cost Impact Summary'!$E$13</f>
        <v>#N/A</v>
      </c>
      <c r="P73" s="40" t="e">
        <f>NDC_Data[[#This Row],[Annual Spend at WAC]]-NDC_Data[[#This Row],[Annual Spend at 340B]]</f>
        <v>#N/A</v>
      </c>
      <c r="Q73" s="41" t="str">
        <f>IFERROR(NDC_Data[[#This Row],[Annual Inrease in Upfront Inventory Spend]]/NDC_Data[[#This Row],[Annual Spend at 340B]],"0")</f>
        <v>0</v>
      </c>
      <c r="R73" s="40" t="e">
        <f>NDC_Data[[#This Row],[Annual Impact of Lost COGS Discount]]+NDC_Data[[#This Row],[Annual Impact of Denied Rebates]]</f>
        <v>#N/A</v>
      </c>
      <c r="S73" s="42" t="str">
        <f>IFERROR(NDC_Data[[#This Row],[Total Annual Increase in Net Spend]]/NDC_Data[[#This Row],[Annual Spend at 340B]],"0")</f>
        <v>0</v>
      </c>
      <c r="T73" s="14"/>
      <c r="U73" s="43" t="e">
        <f>(NDC_Data[[#This Row],[WAC Price]]-NDC_Data[[#This Row],[340B Price]])*(NDC_Data[[#This Row],[Annual 340B Purchases]]/365*7)</f>
        <v>#N/A</v>
      </c>
      <c r="V73" s="40" t="e">
        <f>(NDC_Data[[#This Row],[WAC Price]]-NDC_Data[[#This Row],[340B Price]])*(NDC_Data[[#This Row],[Annual 340B Purchases]]/365*14)</f>
        <v>#N/A</v>
      </c>
      <c r="W73" s="40" t="e">
        <f>(NDC_Data[[#This Row],[WAC Price]]-NDC_Data[[#This Row],[340B Price]])*(NDC_Data[[#This Row],[Annual 340B Purchases]]/365*30)</f>
        <v>#N/A</v>
      </c>
      <c r="X73" s="40" t="e">
        <f>(NDC_Data[[#This Row],[WAC Price]]-NDC_Data[[#This Row],[340B Price]])*(NDC_Data[[#This Row],[Annual 340B Purchases]]/365*45)</f>
        <v>#N/A</v>
      </c>
      <c r="Y73" s="40" t="e">
        <f>(NDC_Data[[#This Row],[WAC Price]]-NDC_Data[[#This Row],[340B Price]])*(NDC_Data[[#This Row],[Annual 340B Purchases]]/365*60)</f>
        <v>#N/A</v>
      </c>
      <c r="Z73" s="40" t="e">
        <f>(NDC_Data[[#This Row],[WAC Price]]-NDC_Data[[#This Row],[340B Price]])*(NDC_Data[[#This Row],[Annual 340B Purchases]]/365*120)</f>
        <v>#N/A</v>
      </c>
      <c r="AA73" s="44" t="e">
        <f>(NDC_Data[[#This Row],[WAC Price]]-NDC_Data[[#This Row],[340B Price]])*(NDC_Data[[#This Row],[Annual 340B Purchases]])</f>
        <v>#N/A</v>
      </c>
      <c r="AC73" s="7"/>
      <c r="AD73" s="8"/>
    </row>
    <row r="74" spans="1:30" x14ac:dyDescent="0.55000000000000004">
      <c r="A74" s="9">
        <v>59572050221</v>
      </c>
      <c r="B74" s="9" t="s">
        <v>58</v>
      </c>
      <c r="C74" s="1" t="s">
        <v>183</v>
      </c>
      <c r="D74" s="1" t="s">
        <v>23</v>
      </c>
      <c r="E74" s="1" t="s">
        <v>109</v>
      </c>
      <c r="F74" s="1" t="s">
        <v>110</v>
      </c>
      <c r="G74" s="1" t="s">
        <v>110</v>
      </c>
      <c r="H74" s="1" t="s">
        <v>182</v>
      </c>
      <c r="I74" s="24">
        <f>SUMIFS('Historical Purchases'!Q:Q,'Historical Purchases'!N:N,NDC_Data[[#This Row],[NDC]])</f>
        <v>0</v>
      </c>
      <c r="J74" s="35" t="e">
        <f>_xlfn.XLOOKUP(NDC_Data[[#This Row],[NDC]],'Pricing Data'!C:C,'Pricing Data'!F:F)</f>
        <v>#N/A</v>
      </c>
      <c r="K74" s="36" t="e">
        <f>_xlfn.XLOOKUP(NDC_Data[[#This Row],[NDC]],'Pricing Data'!C:C,'Pricing Data'!J:J)</f>
        <v>#N/A</v>
      </c>
      <c r="L74" s="21" t="e">
        <f>I74*(J74-(NDC_Data[[#This Row],[340B Price]]*'Drug Cost Impact Summary'!$D$13))</f>
        <v>#N/A</v>
      </c>
      <c r="M74" s="21" t="e">
        <f>(NDC_Data[[#This Row],[WAC Price]])*(NDC_Data[[#This Row],[Annual 340B Purchases]])</f>
        <v>#N/A</v>
      </c>
      <c r="N74" s="2" t="e">
        <f>(NDC_Data[[#This Row],[340B Price]]*NDC_Data[[#This Row],[Annual 340B Purchases]])-NDC_Data[[#This Row],[Annual Spend at 340B]]</f>
        <v>#N/A</v>
      </c>
      <c r="O74" s="2" t="e">
        <f>(K74-J74)*I74*'Drug Cost Impact Summary'!$E$13</f>
        <v>#N/A</v>
      </c>
      <c r="P74" s="2" t="e">
        <f>NDC_Data[[#This Row],[Annual Spend at WAC]]-NDC_Data[[#This Row],[Annual Spend at 340B]]</f>
        <v>#N/A</v>
      </c>
      <c r="Q74" s="41" t="str">
        <f>IFERROR(NDC_Data[[#This Row],[Annual Inrease in Upfront Inventory Spend]]/NDC_Data[[#This Row],[Annual Spend at 340B]],"0")</f>
        <v>0</v>
      </c>
      <c r="R74" s="2" t="e">
        <f>NDC_Data[[#This Row],[Annual Impact of Lost COGS Discount]]+NDC_Data[[#This Row],[Annual Impact of Denied Rebates]]</f>
        <v>#N/A</v>
      </c>
      <c r="S74" s="6" t="str">
        <f>IFERROR(NDC_Data[[#This Row],[Total Annual Increase in Net Spend]]/NDC_Data[[#This Row],[Annual Spend at 340B]],"0")</f>
        <v>0</v>
      </c>
      <c r="T74" s="14"/>
      <c r="U74" s="15" t="e">
        <f>(NDC_Data[[#This Row],[WAC Price]]-NDC_Data[[#This Row],[340B Price]])*(NDC_Data[[#This Row],[Annual 340B Purchases]]/365*7)</f>
        <v>#N/A</v>
      </c>
      <c r="V74" s="2" t="e">
        <f>(NDC_Data[[#This Row],[WAC Price]]-NDC_Data[[#This Row],[340B Price]])*(NDC_Data[[#This Row],[Annual 340B Purchases]]/365*14)</f>
        <v>#N/A</v>
      </c>
      <c r="W74" s="2" t="e">
        <f>(NDC_Data[[#This Row],[WAC Price]]-NDC_Data[[#This Row],[340B Price]])*(NDC_Data[[#This Row],[Annual 340B Purchases]]/365*30)</f>
        <v>#N/A</v>
      </c>
      <c r="X74" s="2" t="e">
        <f>(NDC_Data[[#This Row],[WAC Price]]-NDC_Data[[#This Row],[340B Price]])*(NDC_Data[[#This Row],[Annual 340B Purchases]]/365*45)</f>
        <v>#N/A</v>
      </c>
      <c r="Y74" s="2" t="e">
        <f>(NDC_Data[[#This Row],[WAC Price]]-NDC_Data[[#This Row],[340B Price]])*(NDC_Data[[#This Row],[Annual 340B Purchases]]/365*60)</f>
        <v>#N/A</v>
      </c>
      <c r="Z74" s="2" t="e">
        <f>(NDC_Data[[#This Row],[WAC Price]]-NDC_Data[[#This Row],[340B Price]])*(NDC_Data[[#This Row],[Annual 340B Purchases]]/365*120)</f>
        <v>#N/A</v>
      </c>
      <c r="AA74" s="16" t="e">
        <f>(NDC_Data[[#This Row],[WAC Price]]-NDC_Data[[#This Row],[340B Price]])*(NDC_Data[[#This Row],[Annual 340B Purchases]])</f>
        <v>#N/A</v>
      </c>
      <c r="AC74" s="7"/>
      <c r="AD74" s="8"/>
    </row>
    <row r="75" spans="1:30" x14ac:dyDescent="0.55000000000000004">
      <c r="A75" s="38">
        <v>59572050300</v>
      </c>
      <c r="B75" s="38" t="s">
        <v>58</v>
      </c>
      <c r="C75" s="39" t="s">
        <v>184</v>
      </c>
      <c r="D75" s="39" t="s">
        <v>23</v>
      </c>
      <c r="E75" s="39" t="s">
        <v>109</v>
      </c>
      <c r="F75" s="39" t="s">
        <v>110</v>
      </c>
      <c r="G75" s="39" t="s">
        <v>110</v>
      </c>
      <c r="H75" s="39" t="s">
        <v>163</v>
      </c>
      <c r="I75" s="24">
        <f>SUMIFS('Historical Purchases'!Q:Q,'Historical Purchases'!N:N,NDC_Data[[#This Row],[NDC]])</f>
        <v>0</v>
      </c>
      <c r="J75" s="35" t="e">
        <f>_xlfn.XLOOKUP(NDC_Data[[#This Row],[NDC]],'Pricing Data'!C:C,'Pricing Data'!F:F)</f>
        <v>#N/A</v>
      </c>
      <c r="K75" s="36" t="e">
        <f>_xlfn.XLOOKUP(NDC_Data[[#This Row],[NDC]],'Pricing Data'!C:C,'Pricing Data'!J:J)</f>
        <v>#N/A</v>
      </c>
      <c r="L75" s="45" t="e">
        <f>I75*(J75-(NDC_Data[[#This Row],[340B Price]]*'Drug Cost Impact Summary'!$D$13))</f>
        <v>#N/A</v>
      </c>
      <c r="M75" s="45" t="e">
        <f>(NDC_Data[[#This Row],[WAC Price]])*(NDC_Data[[#This Row],[Annual 340B Purchases]])</f>
        <v>#N/A</v>
      </c>
      <c r="N75" s="40" t="e">
        <f>(NDC_Data[[#This Row],[340B Price]]*NDC_Data[[#This Row],[Annual 340B Purchases]])-NDC_Data[[#This Row],[Annual Spend at 340B]]</f>
        <v>#N/A</v>
      </c>
      <c r="O75" s="40" t="e">
        <f>(K75-J75)*I75*'Drug Cost Impact Summary'!$E$13</f>
        <v>#N/A</v>
      </c>
      <c r="P75" s="40" t="e">
        <f>NDC_Data[[#This Row],[Annual Spend at WAC]]-NDC_Data[[#This Row],[Annual Spend at 340B]]</f>
        <v>#N/A</v>
      </c>
      <c r="Q75" s="41" t="str">
        <f>IFERROR(NDC_Data[[#This Row],[Annual Inrease in Upfront Inventory Spend]]/NDC_Data[[#This Row],[Annual Spend at 340B]],"0")</f>
        <v>0</v>
      </c>
      <c r="R75" s="40" t="e">
        <f>NDC_Data[[#This Row],[Annual Impact of Lost COGS Discount]]+NDC_Data[[#This Row],[Annual Impact of Denied Rebates]]</f>
        <v>#N/A</v>
      </c>
      <c r="S75" s="42" t="str">
        <f>IFERROR(NDC_Data[[#This Row],[Total Annual Increase in Net Spend]]/NDC_Data[[#This Row],[Annual Spend at 340B]],"0")</f>
        <v>0</v>
      </c>
      <c r="T75" s="14"/>
      <c r="U75" s="43" t="e">
        <f>(NDC_Data[[#This Row],[WAC Price]]-NDC_Data[[#This Row],[340B Price]])*(NDC_Data[[#This Row],[Annual 340B Purchases]]/365*7)</f>
        <v>#N/A</v>
      </c>
      <c r="V75" s="40" t="e">
        <f>(NDC_Data[[#This Row],[WAC Price]]-NDC_Data[[#This Row],[340B Price]])*(NDC_Data[[#This Row],[Annual 340B Purchases]]/365*14)</f>
        <v>#N/A</v>
      </c>
      <c r="W75" s="40" t="e">
        <f>(NDC_Data[[#This Row],[WAC Price]]-NDC_Data[[#This Row],[340B Price]])*(NDC_Data[[#This Row],[Annual 340B Purchases]]/365*30)</f>
        <v>#N/A</v>
      </c>
      <c r="X75" s="40" t="e">
        <f>(NDC_Data[[#This Row],[WAC Price]]-NDC_Data[[#This Row],[340B Price]])*(NDC_Data[[#This Row],[Annual 340B Purchases]]/365*45)</f>
        <v>#N/A</v>
      </c>
      <c r="Y75" s="40" t="e">
        <f>(NDC_Data[[#This Row],[WAC Price]]-NDC_Data[[#This Row],[340B Price]])*(NDC_Data[[#This Row],[Annual 340B Purchases]]/365*60)</f>
        <v>#N/A</v>
      </c>
      <c r="Z75" s="40" t="e">
        <f>(NDC_Data[[#This Row],[WAC Price]]-NDC_Data[[#This Row],[340B Price]])*(NDC_Data[[#This Row],[Annual 340B Purchases]]/365*120)</f>
        <v>#N/A</v>
      </c>
      <c r="AA75" s="44" t="e">
        <f>(NDC_Data[[#This Row],[WAC Price]]-NDC_Data[[#This Row],[340B Price]])*(NDC_Data[[#This Row],[Annual 340B Purchases]])</f>
        <v>#N/A</v>
      </c>
      <c r="AC75" s="7"/>
      <c r="AD75" s="8"/>
    </row>
    <row r="76" spans="1:30" x14ac:dyDescent="0.55000000000000004">
      <c r="A76" s="9">
        <v>59572050321</v>
      </c>
      <c r="B76" s="9" t="s">
        <v>58</v>
      </c>
      <c r="C76" s="1" t="s">
        <v>184</v>
      </c>
      <c r="D76" s="1" t="s">
        <v>23</v>
      </c>
      <c r="E76" s="1" t="s">
        <v>109</v>
      </c>
      <c r="F76" s="1" t="s">
        <v>110</v>
      </c>
      <c r="G76" s="1" t="s">
        <v>110</v>
      </c>
      <c r="H76" s="1" t="s">
        <v>182</v>
      </c>
      <c r="I76" s="24">
        <f>SUMIFS('Historical Purchases'!Q:Q,'Historical Purchases'!N:N,NDC_Data[[#This Row],[NDC]])</f>
        <v>0</v>
      </c>
      <c r="J76" s="35" t="e">
        <f>_xlfn.XLOOKUP(NDC_Data[[#This Row],[NDC]],'Pricing Data'!C:C,'Pricing Data'!F:F)</f>
        <v>#N/A</v>
      </c>
      <c r="K76" s="36" t="e">
        <f>_xlfn.XLOOKUP(NDC_Data[[#This Row],[NDC]],'Pricing Data'!C:C,'Pricing Data'!J:J)</f>
        <v>#N/A</v>
      </c>
      <c r="L76" s="21" t="e">
        <f>I76*(J76-(NDC_Data[[#This Row],[340B Price]]*'Drug Cost Impact Summary'!$D$13))</f>
        <v>#N/A</v>
      </c>
      <c r="M76" s="21" t="e">
        <f>(NDC_Data[[#This Row],[WAC Price]])*(NDC_Data[[#This Row],[Annual 340B Purchases]])</f>
        <v>#N/A</v>
      </c>
      <c r="N76" s="2" t="e">
        <f>(NDC_Data[[#This Row],[340B Price]]*NDC_Data[[#This Row],[Annual 340B Purchases]])-NDC_Data[[#This Row],[Annual Spend at 340B]]</f>
        <v>#N/A</v>
      </c>
      <c r="O76" s="2" t="e">
        <f>(K76-J76)*I76*'Drug Cost Impact Summary'!$E$13</f>
        <v>#N/A</v>
      </c>
      <c r="P76" s="2" t="e">
        <f>NDC_Data[[#This Row],[Annual Spend at WAC]]-NDC_Data[[#This Row],[Annual Spend at 340B]]</f>
        <v>#N/A</v>
      </c>
      <c r="Q76" s="41" t="str">
        <f>IFERROR(NDC_Data[[#This Row],[Annual Inrease in Upfront Inventory Spend]]/NDC_Data[[#This Row],[Annual Spend at 340B]],"0")</f>
        <v>0</v>
      </c>
      <c r="R76" s="2" t="e">
        <f>NDC_Data[[#This Row],[Annual Impact of Lost COGS Discount]]+NDC_Data[[#This Row],[Annual Impact of Denied Rebates]]</f>
        <v>#N/A</v>
      </c>
      <c r="S76" s="6" t="str">
        <f>IFERROR(NDC_Data[[#This Row],[Total Annual Increase in Net Spend]]/NDC_Data[[#This Row],[Annual Spend at 340B]],"0")</f>
        <v>0</v>
      </c>
      <c r="T76" s="14"/>
      <c r="U76" s="15" t="e">
        <f>(NDC_Data[[#This Row],[WAC Price]]-NDC_Data[[#This Row],[340B Price]])*(NDC_Data[[#This Row],[Annual 340B Purchases]]/365*7)</f>
        <v>#N/A</v>
      </c>
      <c r="V76" s="2" t="e">
        <f>(NDC_Data[[#This Row],[WAC Price]]-NDC_Data[[#This Row],[340B Price]])*(NDC_Data[[#This Row],[Annual 340B Purchases]]/365*14)</f>
        <v>#N/A</v>
      </c>
      <c r="W76" s="2" t="e">
        <f>(NDC_Data[[#This Row],[WAC Price]]-NDC_Data[[#This Row],[340B Price]])*(NDC_Data[[#This Row],[Annual 340B Purchases]]/365*30)</f>
        <v>#N/A</v>
      </c>
      <c r="X76" s="2" t="e">
        <f>(NDC_Data[[#This Row],[WAC Price]]-NDC_Data[[#This Row],[340B Price]])*(NDC_Data[[#This Row],[Annual 340B Purchases]]/365*45)</f>
        <v>#N/A</v>
      </c>
      <c r="Y76" s="2" t="e">
        <f>(NDC_Data[[#This Row],[WAC Price]]-NDC_Data[[#This Row],[340B Price]])*(NDC_Data[[#This Row],[Annual 340B Purchases]]/365*60)</f>
        <v>#N/A</v>
      </c>
      <c r="Z76" s="2" t="e">
        <f>(NDC_Data[[#This Row],[WAC Price]]-NDC_Data[[#This Row],[340B Price]])*(NDC_Data[[#This Row],[Annual 340B Purchases]]/365*120)</f>
        <v>#N/A</v>
      </c>
      <c r="AA76" s="16" t="e">
        <f>(NDC_Data[[#This Row],[WAC Price]]-NDC_Data[[#This Row],[340B Price]])*(NDC_Data[[#This Row],[Annual 340B Purchases]])</f>
        <v>#N/A</v>
      </c>
      <c r="AC76" s="7"/>
      <c r="AD76" s="8"/>
    </row>
    <row r="77" spans="1:30" x14ac:dyDescent="0.55000000000000004">
      <c r="A77" s="38">
        <v>59572050400</v>
      </c>
      <c r="B77" s="38" t="s">
        <v>58</v>
      </c>
      <c r="C77" s="39" t="s">
        <v>185</v>
      </c>
      <c r="D77" s="39" t="s">
        <v>23</v>
      </c>
      <c r="E77" s="39" t="s">
        <v>109</v>
      </c>
      <c r="F77" s="39" t="s">
        <v>110</v>
      </c>
      <c r="G77" s="39" t="s">
        <v>110</v>
      </c>
      <c r="H77" s="39" t="s">
        <v>163</v>
      </c>
      <c r="I77" s="24">
        <f>SUMIFS('Historical Purchases'!Q:Q,'Historical Purchases'!N:N,NDC_Data[[#This Row],[NDC]])</f>
        <v>0</v>
      </c>
      <c r="J77" s="35" t="e">
        <f>_xlfn.XLOOKUP(NDC_Data[[#This Row],[NDC]],'Pricing Data'!C:C,'Pricing Data'!F:F)</f>
        <v>#N/A</v>
      </c>
      <c r="K77" s="36" t="e">
        <f>_xlfn.XLOOKUP(NDC_Data[[#This Row],[NDC]],'Pricing Data'!C:C,'Pricing Data'!J:J)</f>
        <v>#N/A</v>
      </c>
      <c r="L77" s="45" t="e">
        <f>I77*(J77-(NDC_Data[[#This Row],[340B Price]]*'Drug Cost Impact Summary'!$D$13))</f>
        <v>#N/A</v>
      </c>
      <c r="M77" s="45" t="e">
        <f>(NDC_Data[[#This Row],[WAC Price]])*(NDC_Data[[#This Row],[Annual 340B Purchases]])</f>
        <v>#N/A</v>
      </c>
      <c r="N77" s="40" t="e">
        <f>(NDC_Data[[#This Row],[340B Price]]*NDC_Data[[#This Row],[Annual 340B Purchases]])-NDC_Data[[#This Row],[Annual Spend at 340B]]</f>
        <v>#N/A</v>
      </c>
      <c r="O77" s="40" t="e">
        <f>(K77-J77)*I77*'Drug Cost Impact Summary'!$E$13</f>
        <v>#N/A</v>
      </c>
      <c r="P77" s="40" t="e">
        <f>NDC_Data[[#This Row],[Annual Spend at WAC]]-NDC_Data[[#This Row],[Annual Spend at 340B]]</f>
        <v>#N/A</v>
      </c>
      <c r="Q77" s="41" t="str">
        <f>IFERROR(NDC_Data[[#This Row],[Annual Inrease in Upfront Inventory Spend]]/NDC_Data[[#This Row],[Annual Spend at 340B]],"0")</f>
        <v>0</v>
      </c>
      <c r="R77" s="40" t="e">
        <f>NDC_Data[[#This Row],[Annual Impact of Lost COGS Discount]]+NDC_Data[[#This Row],[Annual Impact of Denied Rebates]]</f>
        <v>#N/A</v>
      </c>
      <c r="S77" s="42" t="str">
        <f>IFERROR(NDC_Data[[#This Row],[Total Annual Increase in Net Spend]]/NDC_Data[[#This Row],[Annual Spend at 340B]],"0")</f>
        <v>0</v>
      </c>
      <c r="T77" s="14"/>
      <c r="U77" s="43" t="e">
        <f>(NDC_Data[[#This Row],[WAC Price]]-NDC_Data[[#This Row],[340B Price]])*(NDC_Data[[#This Row],[Annual 340B Purchases]]/365*7)</f>
        <v>#N/A</v>
      </c>
      <c r="V77" s="40" t="e">
        <f>(NDC_Data[[#This Row],[WAC Price]]-NDC_Data[[#This Row],[340B Price]])*(NDC_Data[[#This Row],[Annual 340B Purchases]]/365*14)</f>
        <v>#N/A</v>
      </c>
      <c r="W77" s="40" t="e">
        <f>(NDC_Data[[#This Row],[WAC Price]]-NDC_Data[[#This Row],[340B Price]])*(NDC_Data[[#This Row],[Annual 340B Purchases]]/365*30)</f>
        <v>#N/A</v>
      </c>
      <c r="X77" s="40" t="e">
        <f>(NDC_Data[[#This Row],[WAC Price]]-NDC_Data[[#This Row],[340B Price]])*(NDC_Data[[#This Row],[Annual 340B Purchases]]/365*45)</f>
        <v>#N/A</v>
      </c>
      <c r="Y77" s="40" t="e">
        <f>(NDC_Data[[#This Row],[WAC Price]]-NDC_Data[[#This Row],[340B Price]])*(NDC_Data[[#This Row],[Annual 340B Purchases]]/365*60)</f>
        <v>#N/A</v>
      </c>
      <c r="Z77" s="40" t="e">
        <f>(NDC_Data[[#This Row],[WAC Price]]-NDC_Data[[#This Row],[340B Price]])*(NDC_Data[[#This Row],[Annual 340B Purchases]]/365*120)</f>
        <v>#N/A</v>
      </c>
      <c r="AA77" s="44" t="e">
        <f>(NDC_Data[[#This Row],[WAC Price]]-NDC_Data[[#This Row],[340B Price]])*(NDC_Data[[#This Row],[Annual 340B Purchases]])</f>
        <v>#N/A</v>
      </c>
      <c r="AC77" s="7"/>
      <c r="AD77" s="8"/>
    </row>
    <row r="78" spans="1:30" x14ac:dyDescent="0.55000000000000004">
      <c r="A78" s="9">
        <v>59572050421</v>
      </c>
      <c r="B78" s="9" t="s">
        <v>58</v>
      </c>
      <c r="C78" s="1" t="s">
        <v>185</v>
      </c>
      <c r="D78" s="1" t="s">
        <v>23</v>
      </c>
      <c r="E78" s="1" t="s">
        <v>109</v>
      </c>
      <c r="F78" s="1" t="s">
        <v>110</v>
      </c>
      <c r="G78" s="1" t="s">
        <v>110</v>
      </c>
      <c r="H78" s="1" t="s">
        <v>182</v>
      </c>
      <c r="I78" s="24">
        <f>SUMIFS('Historical Purchases'!Q:Q,'Historical Purchases'!N:N,NDC_Data[[#This Row],[NDC]])</f>
        <v>0</v>
      </c>
      <c r="J78" s="35" t="e">
        <f>_xlfn.XLOOKUP(NDC_Data[[#This Row],[NDC]],'Pricing Data'!C:C,'Pricing Data'!F:F)</f>
        <v>#N/A</v>
      </c>
      <c r="K78" s="36" t="e">
        <f>_xlfn.XLOOKUP(NDC_Data[[#This Row],[NDC]],'Pricing Data'!C:C,'Pricing Data'!J:J)</f>
        <v>#N/A</v>
      </c>
      <c r="L78" s="21" t="e">
        <f>I78*(J78-(NDC_Data[[#This Row],[340B Price]]*'Drug Cost Impact Summary'!$D$13))</f>
        <v>#N/A</v>
      </c>
      <c r="M78" s="21" t="e">
        <f>(NDC_Data[[#This Row],[WAC Price]])*(NDC_Data[[#This Row],[Annual 340B Purchases]])</f>
        <v>#N/A</v>
      </c>
      <c r="N78" s="2" t="e">
        <f>(NDC_Data[[#This Row],[340B Price]]*NDC_Data[[#This Row],[Annual 340B Purchases]])-NDC_Data[[#This Row],[Annual Spend at 340B]]</f>
        <v>#N/A</v>
      </c>
      <c r="O78" s="2" t="e">
        <f>(K78-J78)*I78*'Drug Cost Impact Summary'!$E$13</f>
        <v>#N/A</v>
      </c>
      <c r="P78" s="2" t="e">
        <f>NDC_Data[[#This Row],[Annual Spend at WAC]]-NDC_Data[[#This Row],[Annual Spend at 340B]]</f>
        <v>#N/A</v>
      </c>
      <c r="Q78" s="41" t="str">
        <f>IFERROR(NDC_Data[[#This Row],[Annual Inrease in Upfront Inventory Spend]]/NDC_Data[[#This Row],[Annual Spend at 340B]],"0")</f>
        <v>0</v>
      </c>
      <c r="R78" s="2" t="e">
        <f>NDC_Data[[#This Row],[Annual Impact of Lost COGS Discount]]+NDC_Data[[#This Row],[Annual Impact of Denied Rebates]]</f>
        <v>#N/A</v>
      </c>
      <c r="S78" s="6" t="str">
        <f>IFERROR(NDC_Data[[#This Row],[Total Annual Increase in Net Spend]]/NDC_Data[[#This Row],[Annual Spend at 340B]],"0")</f>
        <v>0</v>
      </c>
      <c r="T78" s="14"/>
      <c r="U78" s="15" t="e">
        <f>(NDC_Data[[#This Row],[WAC Price]]-NDC_Data[[#This Row],[340B Price]])*(NDC_Data[[#This Row],[Annual 340B Purchases]]/365*7)</f>
        <v>#N/A</v>
      </c>
      <c r="V78" s="2" t="e">
        <f>(NDC_Data[[#This Row],[WAC Price]]-NDC_Data[[#This Row],[340B Price]])*(NDC_Data[[#This Row],[Annual 340B Purchases]]/365*14)</f>
        <v>#N/A</v>
      </c>
      <c r="W78" s="2" t="e">
        <f>(NDC_Data[[#This Row],[WAC Price]]-NDC_Data[[#This Row],[340B Price]])*(NDC_Data[[#This Row],[Annual 340B Purchases]]/365*30)</f>
        <v>#N/A</v>
      </c>
      <c r="X78" s="2" t="e">
        <f>(NDC_Data[[#This Row],[WAC Price]]-NDC_Data[[#This Row],[340B Price]])*(NDC_Data[[#This Row],[Annual 340B Purchases]]/365*45)</f>
        <v>#N/A</v>
      </c>
      <c r="Y78" s="2" t="e">
        <f>(NDC_Data[[#This Row],[WAC Price]]-NDC_Data[[#This Row],[340B Price]])*(NDC_Data[[#This Row],[Annual 340B Purchases]]/365*60)</f>
        <v>#N/A</v>
      </c>
      <c r="Z78" s="2" t="e">
        <f>(NDC_Data[[#This Row],[WAC Price]]-NDC_Data[[#This Row],[340B Price]])*(NDC_Data[[#This Row],[Annual 340B Purchases]]/365*120)</f>
        <v>#N/A</v>
      </c>
      <c r="AA78" s="16" t="e">
        <f>(NDC_Data[[#This Row],[WAC Price]]-NDC_Data[[#This Row],[340B Price]])*(NDC_Data[[#This Row],[Annual 340B Purchases]])</f>
        <v>#N/A</v>
      </c>
      <c r="AC78" s="7"/>
      <c r="AD78" s="8"/>
    </row>
    <row r="79" spans="1:30" x14ac:dyDescent="0.55000000000000004">
      <c r="A79" s="38">
        <v>62856071030</v>
      </c>
      <c r="B79" s="38" t="s">
        <v>67</v>
      </c>
      <c r="C79" s="39" t="s">
        <v>186</v>
      </c>
      <c r="D79" s="39" t="s">
        <v>32</v>
      </c>
      <c r="E79" s="39" t="s">
        <v>109</v>
      </c>
      <c r="F79" s="39" t="s">
        <v>109</v>
      </c>
      <c r="G79" s="39" t="s">
        <v>110</v>
      </c>
      <c r="H79" s="39" t="s">
        <v>125</v>
      </c>
      <c r="I79" s="24">
        <f>SUMIFS('Historical Purchases'!Q:Q,'Historical Purchases'!N:N,NDC_Data[[#This Row],[NDC]])</f>
        <v>0</v>
      </c>
      <c r="J79" s="35" t="e">
        <f>_xlfn.XLOOKUP(NDC_Data[[#This Row],[NDC]],'Pricing Data'!C:C,'Pricing Data'!F:F)</f>
        <v>#N/A</v>
      </c>
      <c r="K79" s="36" t="e">
        <f>_xlfn.XLOOKUP(NDC_Data[[#This Row],[NDC]],'Pricing Data'!C:C,'Pricing Data'!J:J)</f>
        <v>#N/A</v>
      </c>
      <c r="L79" s="45" t="e">
        <f>I79*(J79-(NDC_Data[[#This Row],[340B Price]]*'Drug Cost Impact Summary'!$D$13))</f>
        <v>#N/A</v>
      </c>
      <c r="M79" s="45" t="e">
        <f>(NDC_Data[[#This Row],[WAC Price]])*(NDC_Data[[#This Row],[Annual 340B Purchases]])</f>
        <v>#N/A</v>
      </c>
      <c r="N79" s="40" t="e">
        <f>(NDC_Data[[#This Row],[340B Price]]*NDC_Data[[#This Row],[Annual 340B Purchases]])-NDC_Data[[#This Row],[Annual Spend at 340B]]</f>
        <v>#N/A</v>
      </c>
      <c r="O79" s="40" t="e">
        <f>(K79-J79)*I79*'Drug Cost Impact Summary'!$E$13</f>
        <v>#N/A</v>
      </c>
      <c r="P79" s="40" t="e">
        <f>NDC_Data[[#This Row],[Annual Spend at WAC]]-NDC_Data[[#This Row],[Annual Spend at 340B]]</f>
        <v>#N/A</v>
      </c>
      <c r="Q79" s="41" t="str">
        <f>IFERROR(NDC_Data[[#This Row],[Annual Inrease in Upfront Inventory Spend]]/NDC_Data[[#This Row],[Annual Spend at 340B]],"0")</f>
        <v>0</v>
      </c>
      <c r="R79" s="40" t="e">
        <f>NDC_Data[[#This Row],[Annual Impact of Lost COGS Discount]]+NDC_Data[[#This Row],[Annual Impact of Denied Rebates]]</f>
        <v>#N/A</v>
      </c>
      <c r="S79" s="42" t="str">
        <f>IFERROR(NDC_Data[[#This Row],[Total Annual Increase in Net Spend]]/NDC_Data[[#This Row],[Annual Spend at 340B]],"0")</f>
        <v>0</v>
      </c>
      <c r="T79" s="14"/>
      <c r="U79" s="43" t="e">
        <f>(NDC_Data[[#This Row],[WAC Price]]-NDC_Data[[#This Row],[340B Price]])*(NDC_Data[[#This Row],[Annual 340B Purchases]]/365*7)</f>
        <v>#N/A</v>
      </c>
      <c r="V79" s="40" t="e">
        <f>(NDC_Data[[#This Row],[WAC Price]]-NDC_Data[[#This Row],[340B Price]])*(NDC_Data[[#This Row],[Annual 340B Purchases]]/365*14)</f>
        <v>#N/A</v>
      </c>
      <c r="W79" s="40" t="e">
        <f>(NDC_Data[[#This Row],[WAC Price]]-NDC_Data[[#This Row],[340B Price]])*(NDC_Data[[#This Row],[Annual 340B Purchases]]/365*30)</f>
        <v>#N/A</v>
      </c>
      <c r="X79" s="40" t="e">
        <f>(NDC_Data[[#This Row],[WAC Price]]-NDC_Data[[#This Row],[340B Price]])*(NDC_Data[[#This Row],[Annual 340B Purchases]]/365*45)</f>
        <v>#N/A</v>
      </c>
      <c r="Y79" s="40" t="e">
        <f>(NDC_Data[[#This Row],[WAC Price]]-NDC_Data[[#This Row],[340B Price]])*(NDC_Data[[#This Row],[Annual 340B Purchases]]/365*60)</f>
        <v>#N/A</v>
      </c>
      <c r="Z79" s="40" t="e">
        <f>(NDC_Data[[#This Row],[WAC Price]]-NDC_Data[[#This Row],[340B Price]])*(NDC_Data[[#This Row],[Annual 340B Purchases]]/365*120)</f>
        <v>#N/A</v>
      </c>
      <c r="AA79" s="44" t="e">
        <f>(NDC_Data[[#This Row],[WAC Price]]-NDC_Data[[#This Row],[340B Price]])*(NDC_Data[[#This Row],[Annual 340B Purchases]])</f>
        <v>#N/A</v>
      </c>
      <c r="AC79" s="7"/>
      <c r="AD79" s="8"/>
    </row>
    <row r="80" spans="1:30" x14ac:dyDescent="0.55000000000000004">
      <c r="A80" s="9">
        <v>62856071230</v>
      </c>
      <c r="B80" s="9" t="s">
        <v>67</v>
      </c>
      <c r="C80" s="1" t="s">
        <v>187</v>
      </c>
      <c r="D80" s="1" t="s">
        <v>32</v>
      </c>
      <c r="E80" s="1" t="s">
        <v>109</v>
      </c>
      <c r="F80" s="1" t="s">
        <v>109</v>
      </c>
      <c r="G80" s="1" t="s">
        <v>110</v>
      </c>
      <c r="H80" s="1" t="s">
        <v>115</v>
      </c>
      <c r="I80" s="24">
        <f>SUMIFS('Historical Purchases'!Q:Q,'Historical Purchases'!N:N,NDC_Data[[#This Row],[NDC]])</f>
        <v>0</v>
      </c>
      <c r="J80" s="35" t="e">
        <f>_xlfn.XLOOKUP(NDC_Data[[#This Row],[NDC]],'Pricing Data'!C:C,'Pricing Data'!F:F)</f>
        <v>#N/A</v>
      </c>
      <c r="K80" s="36" t="e">
        <f>_xlfn.XLOOKUP(NDC_Data[[#This Row],[NDC]],'Pricing Data'!C:C,'Pricing Data'!J:J)</f>
        <v>#N/A</v>
      </c>
      <c r="L80" s="21" t="e">
        <f>I80*(J80-(NDC_Data[[#This Row],[340B Price]]*'Drug Cost Impact Summary'!$D$13))</f>
        <v>#N/A</v>
      </c>
      <c r="M80" s="21" t="e">
        <f>(NDC_Data[[#This Row],[WAC Price]])*(NDC_Data[[#This Row],[Annual 340B Purchases]])</f>
        <v>#N/A</v>
      </c>
      <c r="N80" s="2" t="e">
        <f>(NDC_Data[[#This Row],[340B Price]]*NDC_Data[[#This Row],[Annual 340B Purchases]])-NDC_Data[[#This Row],[Annual Spend at 340B]]</f>
        <v>#N/A</v>
      </c>
      <c r="O80" s="2" t="e">
        <f>(K80-J80)*I80*'Drug Cost Impact Summary'!$E$13</f>
        <v>#N/A</v>
      </c>
      <c r="P80" s="2" t="e">
        <f>NDC_Data[[#This Row],[Annual Spend at WAC]]-NDC_Data[[#This Row],[Annual Spend at 340B]]</f>
        <v>#N/A</v>
      </c>
      <c r="Q80" s="41" t="str">
        <f>IFERROR(NDC_Data[[#This Row],[Annual Inrease in Upfront Inventory Spend]]/NDC_Data[[#This Row],[Annual Spend at 340B]],"0")</f>
        <v>0</v>
      </c>
      <c r="R80" s="2" t="e">
        <f>NDC_Data[[#This Row],[Annual Impact of Lost COGS Discount]]+NDC_Data[[#This Row],[Annual Impact of Denied Rebates]]</f>
        <v>#N/A</v>
      </c>
      <c r="S80" s="6" t="str">
        <f>IFERROR(NDC_Data[[#This Row],[Total Annual Increase in Net Spend]]/NDC_Data[[#This Row],[Annual Spend at 340B]],"0")</f>
        <v>0</v>
      </c>
      <c r="T80" s="14"/>
      <c r="U80" s="15" t="e">
        <f>(NDC_Data[[#This Row],[WAC Price]]-NDC_Data[[#This Row],[340B Price]])*(NDC_Data[[#This Row],[Annual 340B Purchases]]/365*7)</f>
        <v>#N/A</v>
      </c>
      <c r="V80" s="2" t="e">
        <f>(NDC_Data[[#This Row],[WAC Price]]-NDC_Data[[#This Row],[340B Price]])*(NDC_Data[[#This Row],[Annual 340B Purchases]]/365*14)</f>
        <v>#N/A</v>
      </c>
      <c r="W80" s="2" t="e">
        <f>(NDC_Data[[#This Row],[WAC Price]]-NDC_Data[[#This Row],[340B Price]])*(NDC_Data[[#This Row],[Annual 340B Purchases]]/365*30)</f>
        <v>#N/A</v>
      </c>
      <c r="X80" s="2" t="e">
        <f>(NDC_Data[[#This Row],[WAC Price]]-NDC_Data[[#This Row],[340B Price]])*(NDC_Data[[#This Row],[Annual 340B Purchases]]/365*45)</f>
        <v>#N/A</v>
      </c>
      <c r="Y80" s="2" t="e">
        <f>(NDC_Data[[#This Row],[WAC Price]]-NDC_Data[[#This Row],[340B Price]])*(NDC_Data[[#This Row],[Annual 340B Purchases]]/365*60)</f>
        <v>#N/A</v>
      </c>
      <c r="Z80" s="2" t="e">
        <f>(NDC_Data[[#This Row],[WAC Price]]-NDC_Data[[#This Row],[340B Price]])*(NDC_Data[[#This Row],[Annual 340B Purchases]]/365*120)</f>
        <v>#N/A</v>
      </c>
      <c r="AA80" s="16" t="e">
        <f>(NDC_Data[[#This Row],[WAC Price]]-NDC_Data[[#This Row],[340B Price]])*(NDC_Data[[#This Row],[Annual 340B Purchases]])</f>
        <v>#N/A</v>
      </c>
      <c r="AC80" s="7"/>
      <c r="AD80" s="8"/>
    </row>
    <row r="81" spans="1:30" x14ac:dyDescent="0.55000000000000004">
      <c r="A81" s="38">
        <v>62856071430</v>
      </c>
      <c r="B81" s="38" t="s">
        <v>67</v>
      </c>
      <c r="C81" s="39" t="s">
        <v>188</v>
      </c>
      <c r="D81" s="39" t="s">
        <v>32</v>
      </c>
      <c r="E81" s="39" t="s">
        <v>109</v>
      </c>
      <c r="F81" s="39" t="s">
        <v>109</v>
      </c>
      <c r="G81" s="39" t="s">
        <v>110</v>
      </c>
      <c r="H81" s="39" t="s">
        <v>145</v>
      </c>
      <c r="I81" s="24">
        <f>SUMIFS('Historical Purchases'!Q:Q,'Historical Purchases'!N:N,NDC_Data[[#This Row],[NDC]])</f>
        <v>0</v>
      </c>
      <c r="J81" s="35" t="e">
        <f>_xlfn.XLOOKUP(NDC_Data[[#This Row],[NDC]],'Pricing Data'!C:C,'Pricing Data'!F:F)</f>
        <v>#N/A</v>
      </c>
      <c r="K81" s="36" t="e">
        <f>_xlfn.XLOOKUP(NDC_Data[[#This Row],[NDC]],'Pricing Data'!C:C,'Pricing Data'!J:J)</f>
        <v>#N/A</v>
      </c>
      <c r="L81" s="45" t="e">
        <f>I81*(J81-(NDC_Data[[#This Row],[340B Price]]*'Drug Cost Impact Summary'!$D$13))</f>
        <v>#N/A</v>
      </c>
      <c r="M81" s="45" t="e">
        <f>(NDC_Data[[#This Row],[WAC Price]])*(NDC_Data[[#This Row],[Annual 340B Purchases]])</f>
        <v>#N/A</v>
      </c>
      <c r="N81" s="40" t="e">
        <f>(NDC_Data[[#This Row],[340B Price]]*NDC_Data[[#This Row],[Annual 340B Purchases]])-NDC_Data[[#This Row],[Annual Spend at 340B]]</f>
        <v>#N/A</v>
      </c>
      <c r="O81" s="40" t="e">
        <f>(K81-J81)*I81*'Drug Cost Impact Summary'!$E$13</f>
        <v>#N/A</v>
      </c>
      <c r="P81" s="40" t="e">
        <f>NDC_Data[[#This Row],[Annual Spend at WAC]]-NDC_Data[[#This Row],[Annual Spend at 340B]]</f>
        <v>#N/A</v>
      </c>
      <c r="Q81" s="41" t="str">
        <f>IFERROR(NDC_Data[[#This Row],[Annual Inrease in Upfront Inventory Spend]]/NDC_Data[[#This Row],[Annual Spend at 340B]],"0")</f>
        <v>0</v>
      </c>
      <c r="R81" s="40" t="e">
        <f>NDC_Data[[#This Row],[Annual Impact of Lost COGS Discount]]+NDC_Data[[#This Row],[Annual Impact of Denied Rebates]]</f>
        <v>#N/A</v>
      </c>
      <c r="S81" s="42" t="str">
        <f>IFERROR(NDC_Data[[#This Row],[Total Annual Increase in Net Spend]]/NDC_Data[[#This Row],[Annual Spend at 340B]],"0")</f>
        <v>0</v>
      </c>
      <c r="T81" s="14"/>
      <c r="U81" s="43" t="e">
        <f>(NDC_Data[[#This Row],[WAC Price]]-NDC_Data[[#This Row],[340B Price]])*(NDC_Data[[#This Row],[Annual 340B Purchases]]/365*7)</f>
        <v>#N/A</v>
      </c>
      <c r="V81" s="40" t="e">
        <f>(NDC_Data[[#This Row],[WAC Price]]-NDC_Data[[#This Row],[340B Price]])*(NDC_Data[[#This Row],[Annual 340B Purchases]]/365*14)</f>
        <v>#N/A</v>
      </c>
      <c r="W81" s="40" t="e">
        <f>(NDC_Data[[#This Row],[WAC Price]]-NDC_Data[[#This Row],[340B Price]])*(NDC_Data[[#This Row],[Annual 340B Purchases]]/365*30)</f>
        <v>#N/A</v>
      </c>
      <c r="X81" s="40" t="e">
        <f>(NDC_Data[[#This Row],[WAC Price]]-NDC_Data[[#This Row],[340B Price]])*(NDC_Data[[#This Row],[Annual 340B Purchases]]/365*45)</f>
        <v>#N/A</v>
      </c>
      <c r="Y81" s="40" t="e">
        <f>(NDC_Data[[#This Row],[WAC Price]]-NDC_Data[[#This Row],[340B Price]])*(NDC_Data[[#This Row],[Annual 340B Purchases]]/365*60)</f>
        <v>#N/A</v>
      </c>
      <c r="Z81" s="40" t="e">
        <f>(NDC_Data[[#This Row],[WAC Price]]-NDC_Data[[#This Row],[340B Price]])*(NDC_Data[[#This Row],[Annual 340B Purchases]]/365*120)</f>
        <v>#N/A</v>
      </c>
      <c r="AA81" s="44" t="e">
        <f>(NDC_Data[[#This Row],[WAC Price]]-NDC_Data[[#This Row],[340B Price]])*(NDC_Data[[#This Row],[Annual 340B Purchases]])</f>
        <v>#N/A</v>
      </c>
      <c r="AC81" s="7"/>
      <c r="AD81" s="8"/>
    </row>
    <row r="82" spans="1:30" x14ac:dyDescent="0.55000000000000004">
      <c r="A82" s="9">
        <v>62856071830</v>
      </c>
      <c r="B82" s="9" t="s">
        <v>67</v>
      </c>
      <c r="C82" s="1" t="s">
        <v>189</v>
      </c>
      <c r="D82" s="1" t="s">
        <v>32</v>
      </c>
      <c r="E82" s="1" t="s">
        <v>109</v>
      </c>
      <c r="F82" s="1" t="s">
        <v>109</v>
      </c>
      <c r="G82" s="1" t="s">
        <v>110</v>
      </c>
      <c r="H82" s="1" t="s">
        <v>115</v>
      </c>
      <c r="I82" s="24">
        <f>SUMIFS('Historical Purchases'!Q:Q,'Historical Purchases'!N:N,NDC_Data[[#This Row],[NDC]])</f>
        <v>0</v>
      </c>
      <c r="J82" s="35" t="e">
        <f>_xlfn.XLOOKUP(NDC_Data[[#This Row],[NDC]],'Pricing Data'!C:C,'Pricing Data'!F:F)</f>
        <v>#N/A</v>
      </c>
      <c r="K82" s="36" t="e">
        <f>_xlfn.XLOOKUP(NDC_Data[[#This Row],[NDC]],'Pricing Data'!C:C,'Pricing Data'!J:J)</f>
        <v>#N/A</v>
      </c>
      <c r="L82" s="21" t="e">
        <f>I82*(J82-(NDC_Data[[#This Row],[340B Price]]*'Drug Cost Impact Summary'!$D$13))</f>
        <v>#N/A</v>
      </c>
      <c r="M82" s="21" t="e">
        <f>(NDC_Data[[#This Row],[WAC Price]])*(NDC_Data[[#This Row],[Annual 340B Purchases]])</f>
        <v>#N/A</v>
      </c>
      <c r="N82" s="2" t="e">
        <f>(NDC_Data[[#This Row],[340B Price]]*NDC_Data[[#This Row],[Annual 340B Purchases]])-NDC_Data[[#This Row],[Annual Spend at 340B]]</f>
        <v>#N/A</v>
      </c>
      <c r="O82" s="2" t="e">
        <f>(K82-J82)*I82*'Drug Cost Impact Summary'!$E$13</f>
        <v>#N/A</v>
      </c>
      <c r="P82" s="2" t="e">
        <f>NDC_Data[[#This Row],[Annual Spend at WAC]]-NDC_Data[[#This Row],[Annual Spend at 340B]]</f>
        <v>#N/A</v>
      </c>
      <c r="Q82" s="41" t="str">
        <f>IFERROR(NDC_Data[[#This Row],[Annual Inrease in Upfront Inventory Spend]]/NDC_Data[[#This Row],[Annual Spend at 340B]],"0")</f>
        <v>0</v>
      </c>
      <c r="R82" s="2" t="e">
        <f>NDC_Data[[#This Row],[Annual Impact of Lost COGS Discount]]+NDC_Data[[#This Row],[Annual Impact of Denied Rebates]]</f>
        <v>#N/A</v>
      </c>
      <c r="S82" s="6" t="str">
        <f>IFERROR(NDC_Data[[#This Row],[Total Annual Increase in Net Spend]]/NDC_Data[[#This Row],[Annual Spend at 340B]],"0")</f>
        <v>0</v>
      </c>
      <c r="T82" s="14"/>
      <c r="U82" s="15" t="e">
        <f>(NDC_Data[[#This Row],[WAC Price]]-NDC_Data[[#This Row],[340B Price]])*(NDC_Data[[#This Row],[Annual 340B Purchases]]/365*7)</f>
        <v>#N/A</v>
      </c>
      <c r="V82" s="2" t="e">
        <f>(NDC_Data[[#This Row],[WAC Price]]-NDC_Data[[#This Row],[340B Price]])*(NDC_Data[[#This Row],[Annual 340B Purchases]]/365*14)</f>
        <v>#N/A</v>
      </c>
      <c r="W82" s="2" t="e">
        <f>(NDC_Data[[#This Row],[WAC Price]]-NDC_Data[[#This Row],[340B Price]])*(NDC_Data[[#This Row],[Annual 340B Purchases]]/365*30)</f>
        <v>#N/A</v>
      </c>
      <c r="X82" s="2" t="e">
        <f>(NDC_Data[[#This Row],[WAC Price]]-NDC_Data[[#This Row],[340B Price]])*(NDC_Data[[#This Row],[Annual 340B Purchases]]/365*45)</f>
        <v>#N/A</v>
      </c>
      <c r="Y82" s="2" t="e">
        <f>(NDC_Data[[#This Row],[WAC Price]]-NDC_Data[[#This Row],[340B Price]])*(NDC_Data[[#This Row],[Annual 340B Purchases]]/365*60)</f>
        <v>#N/A</v>
      </c>
      <c r="Z82" s="2" t="e">
        <f>(NDC_Data[[#This Row],[WAC Price]]-NDC_Data[[#This Row],[340B Price]])*(NDC_Data[[#This Row],[Annual 340B Purchases]]/365*120)</f>
        <v>#N/A</v>
      </c>
      <c r="AA82" s="16" t="e">
        <f>(NDC_Data[[#This Row],[WAC Price]]-NDC_Data[[#This Row],[340B Price]])*(NDC_Data[[#This Row],[Annual 340B Purchases]])</f>
        <v>#N/A</v>
      </c>
      <c r="AC82" s="7"/>
      <c r="AD82" s="8"/>
    </row>
    <row r="83" spans="1:30" x14ac:dyDescent="0.55000000000000004">
      <c r="A83" s="38">
        <v>62856072030</v>
      </c>
      <c r="B83" s="38" t="s">
        <v>67</v>
      </c>
      <c r="C83" s="39" t="s">
        <v>190</v>
      </c>
      <c r="D83" s="39" t="s">
        <v>32</v>
      </c>
      <c r="E83" s="39" t="s">
        <v>109</v>
      </c>
      <c r="F83" s="39" t="s">
        <v>109</v>
      </c>
      <c r="G83" s="39" t="s">
        <v>110</v>
      </c>
      <c r="H83" s="39" t="s">
        <v>145</v>
      </c>
      <c r="I83" s="24">
        <f>SUMIFS('Historical Purchases'!Q:Q,'Historical Purchases'!N:N,NDC_Data[[#This Row],[NDC]])</f>
        <v>0</v>
      </c>
      <c r="J83" s="35" t="e">
        <f>_xlfn.XLOOKUP(NDC_Data[[#This Row],[NDC]],'Pricing Data'!C:C,'Pricing Data'!F:F)</f>
        <v>#N/A</v>
      </c>
      <c r="K83" s="36" t="e">
        <f>_xlfn.XLOOKUP(NDC_Data[[#This Row],[NDC]],'Pricing Data'!C:C,'Pricing Data'!J:J)</f>
        <v>#N/A</v>
      </c>
      <c r="L83" s="45" t="e">
        <f>I83*(J83-(NDC_Data[[#This Row],[340B Price]]*'Drug Cost Impact Summary'!$D$13))</f>
        <v>#N/A</v>
      </c>
      <c r="M83" s="45" t="e">
        <f>(NDC_Data[[#This Row],[WAC Price]])*(NDC_Data[[#This Row],[Annual 340B Purchases]])</f>
        <v>#N/A</v>
      </c>
      <c r="N83" s="40" t="e">
        <f>(NDC_Data[[#This Row],[340B Price]]*NDC_Data[[#This Row],[Annual 340B Purchases]])-NDC_Data[[#This Row],[Annual Spend at 340B]]</f>
        <v>#N/A</v>
      </c>
      <c r="O83" s="40" t="e">
        <f>(K83-J83)*I83*'Drug Cost Impact Summary'!$E$13</f>
        <v>#N/A</v>
      </c>
      <c r="P83" s="40" t="e">
        <f>NDC_Data[[#This Row],[Annual Spend at WAC]]-NDC_Data[[#This Row],[Annual Spend at 340B]]</f>
        <v>#N/A</v>
      </c>
      <c r="Q83" s="41" t="str">
        <f>IFERROR(NDC_Data[[#This Row],[Annual Inrease in Upfront Inventory Spend]]/NDC_Data[[#This Row],[Annual Spend at 340B]],"0")</f>
        <v>0</v>
      </c>
      <c r="R83" s="40" t="e">
        <f>NDC_Data[[#This Row],[Annual Impact of Lost COGS Discount]]+NDC_Data[[#This Row],[Annual Impact of Denied Rebates]]</f>
        <v>#N/A</v>
      </c>
      <c r="S83" s="42" t="str">
        <f>IFERROR(NDC_Data[[#This Row],[Total Annual Increase in Net Spend]]/NDC_Data[[#This Row],[Annual Spend at 340B]],"0")</f>
        <v>0</v>
      </c>
      <c r="T83" s="14"/>
      <c r="U83" s="43" t="e">
        <f>(NDC_Data[[#This Row],[WAC Price]]-NDC_Data[[#This Row],[340B Price]])*(NDC_Data[[#This Row],[Annual 340B Purchases]]/365*7)</f>
        <v>#N/A</v>
      </c>
      <c r="V83" s="40" t="e">
        <f>(NDC_Data[[#This Row],[WAC Price]]-NDC_Data[[#This Row],[340B Price]])*(NDC_Data[[#This Row],[Annual 340B Purchases]]/365*14)</f>
        <v>#N/A</v>
      </c>
      <c r="W83" s="40" t="e">
        <f>(NDC_Data[[#This Row],[WAC Price]]-NDC_Data[[#This Row],[340B Price]])*(NDC_Data[[#This Row],[Annual 340B Purchases]]/365*30)</f>
        <v>#N/A</v>
      </c>
      <c r="X83" s="40" t="e">
        <f>(NDC_Data[[#This Row],[WAC Price]]-NDC_Data[[#This Row],[340B Price]])*(NDC_Data[[#This Row],[Annual 340B Purchases]]/365*45)</f>
        <v>#N/A</v>
      </c>
      <c r="Y83" s="40" t="e">
        <f>(NDC_Data[[#This Row],[WAC Price]]-NDC_Data[[#This Row],[340B Price]])*(NDC_Data[[#This Row],[Annual 340B Purchases]]/365*60)</f>
        <v>#N/A</v>
      </c>
      <c r="Z83" s="40" t="e">
        <f>(NDC_Data[[#This Row],[WAC Price]]-NDC_Data[[#This Row],[340B Price]])*(NDC_Data[[#This Row],[Annual 340B Purchases]]/365*120)</f>
        <v>#N/A</v>
      </c>
      <c r="AA83" s="44" t="e">
        <f>(NDC_Data[[#This Row],[WAC Price]]-NDC_Data[[#This Row],[340B Price]])*(NDC_Data[[#This Row],[Annual 340B Purchases]])</f>
        <v>#N/A</v>
      </c>
      <c r="AC83" s="7"/>
      <c r="AD83" s="8"/>
    </row>
    <row r="84" spans="1:30" x14ac:dyDescent="0.55000000000000004">
      <c r="A84" s="9">
        <v>62856072430</v>
      </c>
      <c r="B84" s="9" t="s">
        <v>67</v>
      </c>
      <c r="C84" s="1" t="s">
        <v>191</v>
      </c>
      <c r="D84" s="1" t="s">
        <v>32</v>
      </c>
      <c r="E84" s="1" t="s">
        <v>109</v>
      </c>
      <c r="F84" s="1" t="s">
        <v>109</v>
      </c>
      <c r="G84" s="1" t="s">
        <v>110</v>
      </c>
      <c r="H84" s="1" t="s">
        <v>115</v>
      </c>
      <c r="I84" s="24">
        <f>SUMIFS('Historical Purchases'!Q:Q,'Historical Purchases'!N:N,NDC_Data[[#This Row],[NDC]])</f>
        <v>0</v>
      </c>
      <c r="J84" s="35" t="e">
        <f>_xlfn.XLOOKUP(NDC_Data[[#This Row],[NDC]],'Pricing Data'!C:C,'Pricing Data'!F:F)</f>
        <v>#N/A</v>
      </c>
      <c r="K84" s="36" t="e">
        <f>_xlfn.XLOOKUP(NDC_Data[[#This Row],[NDC]],'Pricing Data'!C:C,'Pricing Data'!J:J)</f>
        <v>#N/A</v>
      </c>
      <c r="L84" s="21" t="e">
        <f>I84*(J84-(NDC_Data[[#This Row],[340B Price]]*'Drug Cost Impact Summary'!$D$13))</f>
        <v>#N/A</v>
      </c>
      <c r="M84" s="21" t="e">
        <f>(NDC_Data[[#This Row],[WAC Price]])*(NDC_Data[[#This Row],[Annual 340B Purchases]])</f>
        <v>#N/A</v>
      </c>
      <c r="N84" s="2" t="e">
        <f>(NDC_Data[[#This Row],[340B Price]]*NDC_Data[[#This Row],[Annual 340B Purchases]])-NDC_Data[[#This Row],[Annual Spend at 340B]]</f>
        <v>#N/A</v>
      </c>
      <c r="O84" s="2" t="e">
        <f>(K84-J84)*I84*'Drug Cost Impact Summary'!$E$13</f>
        <v>#N/A</v>
      </c>
      <c r="P84" s="2" t="e">
        <f>NDC_Data[[#This Row],[Annual Spend at WAC]]-NDC_Data[[#This Row],[Annual Spend at 340B]]</f>
        <v>#N/A</v>
      </c>
      <c r="Q84" s="41" t="str">
        <f>IFERROR(NDC_Data[[#This Row],[Annual Inrease in Upfront Inventory Spend]]/NDC_Data[[#This Row],[Annual Spend at 340B]],"0")</f>
        <v>0</v>
      </c>
      <c r="R84" s="2" t="e">
        <f>NDC_Data[[#This Row],[Annual Impact of Lost COGS Discount]]+NDC_Data[[#This Row],[Annual Impact of Denied Rebates]]</f>
        <v>#N/A</v>
      </c>
      <c r="S84" s="6" t="str">
        <f>IFERROR(NDC_Data[[#This Row],[Total Annual Increase in Net Spend]]/NDC_Data[[#This Row],[Annual Spend at 340B]],"0")</f>
        <v>0</v>
      </c>
      <c r="T84" s="14"/>
      <c r="U84" s="15" t="e">
        <f>(NDC_Data[[#This Row],[WAC Price]]-NDC_Data[[#This Row],[340B Price]])*(NDC_Data[[#This Row],[Annual 340B Purchases]]/365*7)</f>
        <v>#N/A</v>
      </c>
      <c r="V84" s="2" t="e">
        <f>(NDC_Data[[#This Row],[WAC Price]]-NDC_Data[[#This Row],[340B Price]])*(NDC_Data[[#This Row],[Annual 340B Purchases]]/365*14)</f>
        <v>#N/A</v>
      </c>
      <c r="W84" s="2" t="e">
        <f>(NDC_Data[[#This Row],[WAC Price]]-NDC_Data[[#This Row],[340B Price]])*(NDC_Data[[#This Row],[Annual 340B Purchases]]/365*30)</f>
        <v>#N/A</v>
      </c>
      <c r="X84" s="2" t="e">
        <f>(NDC_Data[[#This Row],[WAC Price]]-NDC_Data[[#This Row],[340B Price]])*(NDC_Data[[#This Row],[Annual 340B Purchases]]/365*45)</f>
        <v>#N/A</v>
      </c>
      <c r="Y84" s="2" t="e">
        <f>(NDC_Data[[#This Row],[WAC Price]]-NDC_Data[[#This Row],[340B Price]])*(NDC_Data[[#This Row],[Annual 340B Purchases]]/365*60)</f>
        <v>#N/A</v>
      </c>
      <c r="Z84" s="2" t="e">
        <f>(NDC_Data[[#This Row],[WAC Price]]-NDC_Data[[#This Row],[340B Price]])*(NDC_Data[[#This Row],[Annual 340B Purchases]]/365*120)</f>
        <v>#N/A</v>
      </c>
      <c r="AA84" s="16" t="e">
        <f>(NDC_Data[[#This Row],[WAC Price]]-NDC_Data[[#This Row],[340B Price]])*(NDC_Data[[#This Row],[Annual 340B Purchases]])</f>
        <v>#N/A</v>
      </c>
      <c r="AC84" s="7"/>
      <c r="AD84" s="8"/>
    </row>
    <row r="85" spans="1:30" x14ac:dyDescent="0.55000000000000004">
      <c r="A85" s="38">
        <v>62856070430</v>
      </c>
      <c r="B85" s="38" t="s">
        <v>67</v>
      </c>
      <c r="C85" s="39" t="s">
        <v>192</v>
      </c>
      <c r="D85" s="39" t="s">
        <v>32</v>
      </c>
      <c r="E85" s="39" t="s">
        <v>109</v>
      </c>
      <c r="F85" s="39" t="s">
        <v>109</v>
      </c>
      <c r="G85" s="39" t="s">
        <v>110</v>
      </c>
      <c r="H85" s="39" t="s">
        <v>125</v>
      </c>
      <c r="I85" s="24">
        <f>SUMIFS('Historical Purchases'!Q:Q,'Historical Purchases'!N:N,NDC_Data[[#This Row],[NDC]])</f>
        <v>0</v>
      </c>
      <c r="J85" s="35" t="e">
        <f>_xlfn.XLOOKUP(NDC_Data[[#This Row],[NDC]],'Pricing Data'!C:C,'Pricing Data'!F:F)</f>
        <v>#N/A</v>
      </c>
      <c r="K85" s="36" t="e">
        <f>_xlfn.XLOOKUP(NDC_Data[[#This Row],[NDC]],'Pricing Data'!C:C,'Pricing Data'!J:J)</f>
        <v>#N/A</v>
      </c>
      <c r="L85" s="45" t="e">
        <f>I85*(J85-(NDC_Data[[#This Row],[340B Price]]*'Drug Cost Impact Summary'!$D$13))</f>
        <v>#N/A</v>
      </c>
      <c r="M85" s="45" t="e">
        <f>(NDC_Data[[#This Row],[WAC Price]])*(NDC_Data[[#This Row],[Annual 340B Purchases]])</f>
        <v>#N/A</v>
      </c>
      <c r="N85" s="40" t="e">
        <f>(NDC_Data[[#This Row],[340B Price]]*NDC_Data[[#This Row],[Annual 340B Purchases]])-NDC_Data[[#This Row],[Annual Spend at 340B]]</f>
        <v>#N/A</v>
      </c>
      <c r="O85" s="40" t="e">
        <f>(K85-J85)*I85*'Drug Cost Impact Summary'!$E$13</f>
        <v>#N/A</v>
      </c>
      <c r="P85" s="40" t="e">
        <f>NDC_Data[[#This Row],[Annual Spend at WAC]]-NDC_Data[[#This Row],[Annual Spend at 340B]]</f>
        <v>#N/A</v>
      </c>
      <c r="Q85" s="41" t="str">
        <f>IFERROR(NDC_Data[[#This Row],[Annual Inrease in Upfront Inventory Spend]]/NDC_Data[[#This Row],[Annual Spend at 340B]],"0")</f>
        <v>0</v>
      </c>
      <c r="R85" s="40" t="e">
        <f>NDC_Data[[#This Row],[Annual Impact of Lost COGS Discount]]+NDC_Data[[#This Row],[Annual Impact of Denied Rebates]]</f>
        <v>#N/A</v>
      </c>
      <c r="S85" s="42" t="str">
        <f>IFERROR(NDC_Data[[#This Row],[Total Annual Increase in Net Spend]]/NDC_Data[[#This Row],[Annual Spend at 340B]],"0")</f>
        <v>0</v>
      </c>
      <c r="T85" s="14"/>
      <c r="U85" s="43" t="e">
        <f>(NDC_Data[[#This Row],[WAC Price]]-NDC_Data[[#This Row],[340B Price]])*(NDC_Data[[#This Row],[Annual 340B Purchases]]/365*7)</f>
        <v>#N/A</v>
      </c>
      <c r="V85" s="40" t="e">
        <f>(NDC_Data[[#This Row],[WAC Price]]-NDC_Data[[#This Row],[340B Price]])*(NDC_Data[[#This Row],[Annual 340B Purchases]]/365*14)</f>
        <v>#N/A</v>
      </c>
      <c r="W85" s="40" t="e">
        <f>(NDC_Data[[#This Row],[WAC Price]]-NDC_Data[[#This Row],[340B Price]])*(NDC_Data[[#This Row],[Annual 340B Purchases]]/365*30)</f>
        <v>#N/A</v>
      </c>
      <c r="X85" s="40" t="e">
        <f>(NDC_Data[[#This Row],[WAC Price]]-NDC_Data[[#This Row],[340B Price]])*(NDC_Data[[#This Row],[Annual 340B Purchases]]/365*45)</f>
        <v>#N/A</v>
      </c>
      <c r="Y85" s="40" t="e">
        <f>(NDC_Data[[#This Row],[WAC Price]]-NDC_Data[[#This Row],[340B Price]])*(NDC_Data[[#This Row],[Annual 340B Purchases]]/365*60)</f>
        <v>#N/A</v>
      </c>
      <c r="Z85" s="40" t="e">
        <f>(NDC_Data[[#This Row],[WAC Price]]-NDC_Data[[#This Row],[340B Price]])*(NDC_Data[[#This Row],[Annual 340B Purchases]]/365*120)</f>
        <v>#N/A</v>
      </c>
      <c r="AA85" s="44" t="e">
        <f>(NDC_Data[[#This Row],[WAC Price]]-NDC_Data[[#This Row],[340B Price]])*(NDC_Data[[#This Row],[Annual 340B Purchases]])</f>
        <v>#N/A</v>
      </c>
      <c r="AC85" s="7"/>
      <c r="AD85" s="8"/>
    </row>
    <row r="86" spans="1:30" x14ac:dyDescent="0.55000000000000004">
      <c r="A86" s="9">
        <v>62856070830</v>
      </c>
      <c r="B86" s="9" t="s">
        <v>67</v>
      </c>
      <c r="C86" s="1" t="s">
        <v>193</v>
      </c>
      <c r="D86" s="1" t="s">
        <v>32</v>
      </c>
      <c r="E86" s="1" t="s">
        <v>109</v>
      </c>
      <c r="F86" s="1" t="s">
        <v>109</v>
      </c>
      <c r="G86" s="1" t="s">
        <v>110</v>
      </c>
      <c r="H86" s="1" t="s">
        <v>145</v>
      </c>
      <c r="I86" s="24">
        <f>SUMIFS('Historical Purchases'!Q:Q,'Historical Purchases'!N:N,NDC_Data[[#This Row],[NDC]])</f>
        <v>0</v>
      </c>
      <c r="J86" s="35" t="e">
        <f>_xlfn.XLOOKUP(NDC_Data[[#This Row],[NDC]],'Pricing Data'!C:C,'Pricing Data'!F:F)</f>
        <v>#N/A</v>
      </c>
      <c r="K86" s="36" t="e">
        <f>_xlfn.XLOOKUP(NDC_Data[[#This Row],[NDC]],'Pricing Data'!C:C,'Pricing Data'!J:J)</f>
        <v>#N/A</v>
      </c>
      <c r="L86" s="21" t="e">
        <f>I86*(J86-(NDC_Data[[#This Row],[340B Price]]*'Drug Cost Impact Summary'!$D$13))</f>
        <v>#N/A</v>
      </c>
      <c r="M86" s="21" t="e">
        <f>(NDC_Data[[#This Row],[WAC Price]])*(NDC_Data[[#This Row],[Annual 340B Purchases]])</f>
        <v>#N/A</v>
      </c>
      <c r="N86" s="2" t="e">
        <f>(NDC_Data[[#This Row],[340B Price]]*NDC_Data[[#This Row],[Annual 340B Purchases]])-NDC_Data[[#This Row],[Annual Spend at 340B]]</f>
        <v>#N/A</v>
      </c>
      <c r="O86" s="2" t="e">
        <f>(K86-J86)*I86*'Drug Cost Impact Summary'!$E$13</f>
        <v>#N/A</v>
      </c>
      <c r="P86" s="2" t="e">
        <f>NDC_Data[[#This Row],[Annual Spend at WAC]]-NDC_Data[[#This Row],[Annual Spend at 340B]]</f>
        <v>#N/A</v>
      </c>
      <c r="Q86" s="41" t="str">
        <f>IFERROR(NDC_Data[[#This Row],[Annual Inrease in Upfront Inventory Spend]]/NDC_Data[[#This Row],[Annual Spend at 340B]],"0")</f>
        <v>0</v>
      </c>
      <c r="R86" s="2" t="e">
        <f>NDC_Data[[#This Row],[Annual Impact of Lost COGS Discount]]+NDC_Data[[#This Row],[Annual Impact of Denied Rebates]]</f>
        <v>#N/A</v>
      </c>
      <c r="S86" s="6" t="str">
        <f>IFERROR(NDC_Data[[#This Row],[Total Annual Increase in Net Spend]]/NDC_Data[[#This Row],[Annual Spend at 340B]],"0")</f>
        <v>0</v>
      </c>
      <c r="T86" s="14"/>
      <c r="U86" s="15" t="e">
        <f>(NDC_Data[[#This Row],[WAC Price]]-NDC_Data[[#This Row],[340B Price]])*(NDC_Data[[#This Row],[Annual 340B Purchases]]/365*7)</f>
        <v>#N/A</v>
      </c>
      <c r="V86" s="2" t="e">
        <f>(NDC_Data[[#This Row],[WAC Price]]-NDC_Data[[#This Row],[340B Price]])*(NDC_Data[[#This Row],[Annual 340B Purchases]]/365*14)</f>
        <v>#N/A</v>
      </c>
      <c r="W86" s="2" t="e">
        <f>(NDC_Data[[#This Row],[WAC Price]]-NDC_Data[[#This Row],[340B Price]])*(NDC_Data[[#This Row],[Annual 340B Purchases]]/365*30)</f>
        <v>#N/A</v>
      </c>
      <c r="X86" s="2" t="e">
        <f>(NDC_Data[[#This Row],[WAC Price]]-NDC_Data[[#This Row],[340B Price]])*(NDC_Data[[#This Row],[Annual 340B Purchases]]/365*45)</f>
        <v>#N/A</v>
      </c>
      <c r="Y86" s="2" t="e">
        <f>(NDC_Data[[#This Row],[WAC Price]]-NDC_Data[[#This Row],[340B Price]])*(NDC_Data[[#This Row],[Annual 340B Purchases]]/365*60)</f>
        <v>#N/A</v>
      </c>
      <c r="Z86" s="2" t="e">
        <f>(NDC_Data[[#This Row],[WAC Price]]-NDC_Data[[#This Row],[340B Price]])*(NDC_Data[[#This Row],[Annual 340B Purchases]]/365*120)</f>
        <v>#N/A</v>
      </c>
      <c r="AA86" s="16" t="e">
        <f>(NDC_Data[[#This Row],[WAC Price]]-NDC_Data[[#This Row],[340B Price]])*(NDC_Data[[#This Row],[Annual 340B Purchases]])</f>
        <v>#N/A</v>
      </c>
      <c r="AC86" s="7"/>
      <c r="AD86" s="8"/>
    </row>
    <row r="87" spans="1:30" x14ac:dyDescent="0.55000000000000004">
      <c r="A87" s="38">
        <v>2143380</v>
      </c>
      <c r="B87" s="38" t="s">
        <v>68</v>
      </c>
      <c r="C87" s="39" t="s">
        <v>194</v>
      </c>
      <c r="D87" s="39" t="s">
        <v>33</v>
      </c>
      <c r="E87" s="39" t="s">
        <v>109</v>
      </c>
      <c r="F87" s="39" t="s">
        <v>109</v>
      </c>
      <c r="G87" s="39" t="s">
        <v>110</v>
      </c>
      <c r="H87" s="39" t="s">
        <v>134</v>
      </c>
      <c r="I87" s="24">
        <f>SUMIFS('Historical Purchases'!Q:Q,'Historical Purchases'!N:N,NDC_Data[[#This Row],[NDC]])</f>
        <v>0</v>
      </c>
      <c r="J87" s="35" t="e">
        <f>_xlfn.XLOOKUP(NDC_Data[[#This Row],[NDC]],'Pricing Data'!C:C,'Pricing Data'!F:F)</f>
        <v>#N/A</v>
      </c>
      <c r="K87" s="36" t="e">
        <f>_xlfn.XLOOKUP(NDC_Data[[#This Row],[NDC]],'Pricing Data'!C:C,'Pricing Data'!J:J)</f>
        <v>#N/A</v>
      </c>
      <c r="L87" s="45" t="e">
        <f>I87*(J87-(NDC_Data[[#This Row],[340B Price]]*'Drug Cost Impact Summary'!$D$13))</f>
        <v>#N/A</v>
      </c>
      <c r="M87" s="45" t="e">
        <f>(NDC_Data[[#This Row],[WAC Price]])*(NDC_Data[[#This Row],[Annual 340B Purchases]])</f>
        <v>#N/A</v>
      </c>
      <c r="N87" s="40" t="e">
        <f>(NDC_Data[[#This Row],[340B Price]]*NDC_Data[[#This Row],[Annual 340B Purchases]])-NDC_Data[[#This Row],[Annual Spend at 340B]]</f>
        <v>#N/A</v>
      </c>
      <c r="O87" s="40" t="e">
        <f>(K87-J87)*I87*'Drug Cost Impact Summary'!$E$13</f>
        <v>#N/A</v>
      </c>
      <c r="P87" s="40" t="e">
        <f>NDC_Data[[#This Row],[Annual Spend at WAC]]-NDC_Data[[#This Row],[Annual Spend at 340B]]</f>
        <v>#N/A</v>
      </c>
      <c r="Q87" s="41" t="str">
        <f>IFERROR(NDC_Data[[#This Row],[Annual Inrease in Upfront Inventory Spend]]/NDC_Data[[#This Row],[Annual Spend at 340B]],"0")</f>
        <v>0</v>
      </c>
      <c r="R87" s="40" t="e">
        <f>NDC_Data[[#This Row],[Annual Impact of Lost COGS Discount]]+NDC_Data[[#This Row],[Annual Impact of Denied Rebates]]</f>
        <v>#N/A</v>
      </c>
      <c r="S87" s="42" t="str">
        <f>IFERROR(NDC_Data[[#This Row],[Total Annual Increase in Net Spend]]/NDC_Data[[#This Row],[Annual Spend at 340B]],"0")</f>
        <v>0</v>
      </c>
      <c r="T87" s="14"/>
      <c r="U87" s="43" t="e">
        <f>(NDC_Data[[#This Row],[WAC Price]]-NDC_Data[[#This Row],[340B Price]])*(NDC_Data[[#This Row],[Annual 340B Purchases]]/365*7)</f>
        <v>#N/A</v>
      </c>
      <c r="V87" s="40" t="e">
        <f>(NDC_Data[[#This Row],[WAC Price]]-NDC_Data[[#This Row],[340B Price]])*(NDC_Data[[#This Row],[Annual 340B Purchases]]/365*14)</f>
        <v>#N/A</v>
      </c>
      <c r="W87" s="40" t="e">
        <f>(NDC_Data[[#This Row],[WAC Price]]-NDC_Data[[#This Row],[340B Price]])*(NDC_Data[[#This Row],[Annual 340B Purchases]]/365*30)</f>
        <v>#N/A</v>
      </c>
      <c r="X87" s="40" t="e">
        <f>(NDC_Data[[#This Row],[WAC Price]]-NDC_Data[[#This Row],[340B Price]])*(NDC_Data[[#This Row],[Annual 340B Purchases]]/365*45)</f>
        <v>#N/A</v>
      </c>
      <c r="Y87" s="40" t="e">
        <f>(NDC_Data[[#This Row],[WAC Price]]-NDC_Data[[#This Row],[340B Price]])*(NDC_Data[[#This Row],[Annual 340B Purchases]]/365*60)</f>
        <v>#N/A</v>
      </c>
      <c r="Z87" s="40" t="e">
        <f>(NDC_Data[[#This Row],[WAC Price]]-NDC_Data[[#This Row],[340B Price]])*(NDC_Data[[#This Row],[Annual 340B Purchases]]/365*120)</f>
        <v>#N/A</v>
      </c>
      <c r="AA87" s="44" t="e">
        <f>(NDC_Data[[#This Row],[WAC Price]]-NDC_Data[[#This Row],[340B Price]])*(NDC_Data[[#This Row],[Annual 340B Purchases]])</f>
        <v>#N/A</v>
      </c>
      <c r="AC87" s="7"/>
      <c r="AD87" s="8"/>
    </row>
    <row r="88" spans="1:30" x14ac:dyDescent="0.55000000000000004">
      <c r="A88" s="9">
        <v>2143480</v>
      </c>
      <c r="B88" s="9" t="s">
        <v>68</v>
      </c>
      <c r="C88" s="1" t="s">
        <v>195</v>
      </c>
      <c r="D88" s="1" t="s">
        <v>33</v>
      </c>
      <c r="E88" s="1" t="s">
        <v>109</v>
      </c>
      <c r="F88" s="1" t="s">
        <v>109</v>
      </c>
      <c r="G88" s="1" t="s">
        <v>110</v>
      </c>
      <c r="H88" s="1" t="s">
        <v>134</v>
      </c>
      <c r="I88" s="24">
        <f>SUMIFS('Historical Purchases'!Q:Q,'Historical Purchases'!N:N,NDC_Data[[#This Row],[NDC]])</f>
        <v>0</v>
      </c>
      <c r="J88" s="35" t="e">
        <f>_xlfn.XLOOKUP(NDC_Data[[#This Row],[NDC]],'Pricing Data'!C:C,'Pricing Data'!F:F)</f>
        <v>#N/A</v>
      </c>
      <c r="K88" s="36" t="e">
        <f>_xlfn.XLOOKUP(NDC_Data[[#This Row],[NDC]],'Pricing Data'!C:C,'Pricing Data'!J:J)</f>
        <v>#N/A</v>
      </c>
      <c r="L88" s="21" t="e">
        <f>I88*(J88-(NDC_Data[[#This Row],[340B Price]]*'Drug Cost Impact Summary'!$D$13))</f>
        <v>#N/A</v>
      </c>
      <c r="M88" s="21" t="e">
        <f>(NDC_Data[[#This Row],[WAC Price]])*(NDC_Data[[#This Row],[Annual 340B Purchases]])</f>
        <v>#N/A</v>
      </c>
      <c r="N88" s="2" t="e">
        <f>(NDC_Data[[#This Row],[340B Price]]*NDC_Data[[#This Row],[Annual 340B Purchases]])-NDC_Data[[#This Row],[Annual Spend at 340B]]</f>
        <v>#N/A</v>
      </c>
      <c r="O88" s="2" t="e">
        <f>(K88-J88)*I88*'Drug Cost Impact Summary'!$E$13</f>
        <v>#N/A</v>
      </c>
      <c r="P88" s="2" t="e">
        <f>NDC_Data[[#This Row],[Annual Spend at WAC]]-NDC_Data[[#This Row],[Annual Spend at 340B]]</f>
        <v>#N/A</v>
      </c>
      <c r="Q88" s="41" t="str">
        <f>IFERROR(NDC_Data[[#This Row],[Annual Inrease in Upfront Inventory Spend]]/NDC_Data[[#This Row],[Annual Spend at 340B]],"0")</f>
        <v>0</v>
      </c>
      <c r="R88" s="2" t="e">
        <f>NDC_Data[[#This Row],[Annual Impact of Lost COGS Discount]]+NDC_Data[[#This Row],[Annual Impact of Denied Rebates]]</f>
        <v>#N/A</v>
      </c>
      <c r="S88" s="6" t="str">
        <f>IFERROR(NDC_Data[[#This Row],[Total Annual Increase in Net Spend]]/NDC_Data[[#This Row],[Annual Spend at 340B]],"0")</f>
        <v>0</v>
      </c>
      <c r="T88" s="14"/>
      <c r="U88" s="15" t="e">
        <f>(NDC_Data[[#This Row],[WAC Price]]-NDC_Data[[#This Row],[340B Price]])*(NDC_Data[[#This Row],[Annual 340B Purchases]]/365*7)</f>
        <v>#N/A</v>
      </c>
      <c r="V88" s="2" t="e">
        <f>(NDC_Data[[#This Row],[WAC Price]]-NDC_Data[[#This Row],[340B Price]])*(NDC_Data[[#This Row],[Annual 340B Purchases]]/365*14)</f>
        <v>#N/A</v>
      </c>
      <c r="W88" s="2" t="e">
        <f>(NDC_Data[[#This Row],[WAC Price]]-NDC_Data[[#This Row],[340B Price]])*(NDC_Data[[#This Row],[Annual 340B Purchases]]/365*30)</f>
        <v>#N/A</v>
      </c>
      <c r="X88" s="2" t="e">
        <f>(NDC_Data[[#This Row],[WAC Price]]-NDC_Data[[#This Row],[340B Price]])*(NDC_Data[[#This Row],[Annual 340B Purchases]]/365*45)</f>
        <v>#N/A</v>
      </c>
      <c r="Y88" s="2" t="e">
        <f>(NDC_Data[[#This Row],[WAC Price]]-NDC_Data[[#This Row],[340B Price]])*(NDC_Data[[#This Row],[Annual 340B Purchases]]/365*60)</f>
        <v>#N/A</v>
      </c>
      <c r="Z88" s="2" t="e">
        <f>(NDC_Data[[#This Row],[WAC Price]]-NDC_Data[[#This Row],[340B Price]])*(NDC_Data[[#This Row],[Annual 340B Purchases]]/365*120)</f>
        <v>#N/A</v>
      </c>
      <c r="AA88" s="16" t="e">
        <f>(NDC_Data[[#This Row],[WAC Price]]-NDC_Data[[#This Row],[340B Price]])*(NDC_Data[[#This Row],[Annual 340B Purchases]])</f>
        <v>#N/A</v>
      </c>
      <c r="AC88" s="7"/>
      <c r="AD88" s="8"/>
    </row>
    <row r="89" spans="1:30" x14ac:dyDescent="0.55000000000000004">
      <c r="A89" s="38">
        <v>2223680</v>
      </c>
      <c r="B89" s="38" t="s">
        <v>68</v>
      </c>
      <c r="C89" s="39" t="s">
        <v>196</v>
      </c>
      <c r="D89" s="39" t="s">
        <v>33</v>
      </c>
      <c r="E89" s="39" t="s">
        <v>109</v>
      </c>
      <c r="F89" s="39" t="s">
        <v>109</v>
      </c>
      <c r="G89" s="39" t="s">
        <v>110</v>
      </c>
      <c r="H89" s="39" t="s">
        <v>134</v>
      </c>
      <c r="I89" s="24">
        <f>SUMIFS('Historical Purchases'!Q:Q,'Historical Purchases'!N:N,NDC_Data[[#This Row],[NDC]])</f>
        <v>0</v>
      </c>
      <c r="J89" s="35" t="e">
        <f>_xlfn.XLOOKUP(NDC_Data[[#This Row],[NDC]],'Pricing Data'!C:C,'Pricing Data'!F:F)</f>
        <v>#N/A</v>
      </c>
      <c r="K89" s="36" t="e">
        <f>_xlfn.XLOOKUP(NDC_Data[[#This Row],[NDC]],'Pricing Data'!C:C,'Pricing Data'!J:J)</f>
        <v>#N/A</v>
      </c>
      <c r="L89" s="45" t="e">
        <f>I89*(J89-(NDC_Data[[#This Row],[340B Price]]*'Drug Cost Impact Summary'!$D$13))</f>
        <v>#N/A</v>
      </c>
      <c r="M89" s="45" t="e">
        <f>(NDC_Data[[#This Row],[WAC Price]])*(NDC_Data[[#This Row],[Annual 340B Purchases]])</f>
        <v>#N/A</v>
      </c>
      <c r="N89" s="40" t="e">
        <f>(NDC_Data[[#This Row],[340B Price]]*NDC_Data[[#This Row],[Annual 340B Purchases]])-NDC_Data[[#This Row],[Annual Spend at 340B]]</f>
        <v>#N/A</v>
      </c>
      <c r="O89" s="40" t="e">
        <f>(K89-J89)*I89*'Drug Cost Impact Summary'!$E$13</f>
        <v>#N/A</v>
      </c>
      <c r="P89" s="40" t="e">
        <f>NDC_Data[[#This Row],[Annual Spend at WAC]]-NDC_Data[[#This Row],[Annual Spend at 340B]]</f>
        <v>#N/A</v>
      </c>
      <c r="Q89" s="41" t="str">
        <f>IFERROR(NDC_Data[[#This Row],[Annual Inrease in Upfront Inventory Spend]]/NDC_Data[[#This Row],[Annual Spend at 340B]],"0")</f>
        <v>0</v>
      </c>
      <c r="R89" s="40" t="e">
        <f>NDC_Data[[#This Row],[Annual Impact of Lost COGS Discount]]+NDC_Data[[#This Row],[Annual Impact of Denied Rebates]]</f>
        <v>#N/A</v>
      </c>
      <c r="S89" s="42" t="str">
        <f>IFERROR(NDC_Data[[#This Row],[Total Annual Increase in Net Spend]]/NDC_Data[[#This Row],[Annual Spend at 340B]],"0")</f>
        <v>0</v>
      </c>
      <c r="T89" s="14"/>
      <c r="U89" s="43" t="e">
        <f>(NDC_Data[[#This Row],[WAC Price]]-NDC_Data[[#This Row],[340B Price]])*(NDC_Data[[#This Row],[Annual 340B Purchases]]/365*7)</f>
        <v>#N/A</v>
      </c>
      <c r="V89" s="40" t="e">
        <f>(NDC_Data[[#This Row],[WAC Price]]-NDC_Data[[#This Row],[340B Price]])*(NDC_Data[[#This Row],[Annual 340B Purchases]]/365*14)</f>
        <v>#N/A</v>
      </c>
      <c r="W89" s="40" t="e">
        <f>(NDC_Data[[#This Row],[WAC Price]]-NDC_Data[[#This Row],[340B Price]])*(NDC_Data[[#This Row],[Annual 340B Purchases]]/365*30)</f>
        <v>#N/A</v>
      </c>
      <c r="X89" s="40" t="e">
        <f>(NDC_Data[[#This Row],[WAC Price]]-NDC_Data[[#This Row],[340B Price]])*(NDC_Data[[#This Row],[Annual 340B Purchases]]/365*45)</f>
        <v>#N/A</v>
      </c>
      <c r="Y89" s="40" t="e">
        <f>(NDC_Data[[#This Row],[WAC Price]]-NDC_Data[[#This Row],[340B Price]])*(NDC_Data[[#This Row],[Annual 340B Purchases]]/365*60)</f>
        <v>#N/A</v>
      </c>
      <c r="Z89" s="40" t="e">
        <f>(NDC_Data[[#This Row],[WAC Price]]-NDC_Data[[#This Row],[340B Price]])*(NDC_Data[[#This Row],[Annual 340B Purchases]]/365*120)</f>
        <v>#N/A</v>
      </c>
      <c r="AA89" s="44" t="e">
        <f>(NDC_Data[[#This Row],[WAC Price]]-NDC_Data[[#This Row],[340B Price]])*(NDC_Data[[#This Row],[Annual 340B Purchases]])</f>
        <v>#N/A</v>
      </c>
      <c r="AC89" s="7"/>
      <c r="AD89" s="8"/>
    </row>
    <row r="90" spans="1:30" x14ac:dyDescent="0.55000000000000004">
      <c r="A90" s="9">
        <v>2318280</v>
      </c>
      <c r="B90" s="9" t="s">
        <v>68</v>
      </c>
      <c r="C90" s="1" t="s">
        <v>197</v>
      </c>
      <c r="D90" s="1" t="s">
        <v>33</v>
      </c>
      <c r="E90" s="1" t="s">
        <v>109</v>
      </c>
      <c r="F90" s="1" t="s">
        <v>109</v>
      </c>
      <c r="G90" s="1" t="s">
        <v>110</v>
      </c>
      <c r="H90" s="1" t="s">
        <v>134</v>
      </c>
      <c r="I90" s="24">
        <f>SUMIFS('Historical Purchases'!Q:Q,'Historical Purchases'!N:N,NDC_Data[[#This Row],[NDC]])</f>
        <v>0</v>
      </c>
      <c r="J90" s="35" t="e">
        <f>_xlfn.XLOOKUP(NDC_Data[[#This Row],[NDC]],'Pricing Data'!C:C,'Pricing Data'!F:F)</f>
        <v>#N/A</v>
      </c>
      <c r="K90" s="36" t="e">
        <f>_xlfn.XLOOKUP(NDC_Data[[#This Row],[NDC]],'Pricing Data'!C:C,'Pricing Data'!J:J)</f>
        <v>#N/A</v>
      </c>
      <c r="L90" s="21" t="e">
        <f>I90*(J90-(NDC_Data[[#This Row],[340B Price]]*'Drug Cost Impact Summary'!$D$13))</f>
        <v>#N/A</v>
      </c>
      <c r="M90" s="21" t="e">
        <f>(NDC_Data[[#This Row],[WAC Price]])*(NDC_Data[[#This Row],[Annual 340B Purchases]])</f>
        <v>#N/A</v>
      </c>
      <c r="N90" s="2" t="e">
        <f>(NDC_Data[[#This Row],[340B Price]]*NDC_Data[[#This Row],[Annual 340B Purchases]])-NDC_Data[[#This Row],[Annual Spend at 340B]]</f>
        <v>#N/A</v>
      </c>
      <c r="O90" s="2" t="e">
        <f>(K90-J90)*I90*'Drug Cost Impact Summary'!$E$13</f>
        <v>#N/A</v>
      </c>
      <c r="P90" s="2" t="e">
        <f>NDC_Data[[#This Row],[Annual Spend at WAC]]-NDC_Data[[#This Row],[Annual Spend at 340B]]</f>
        <v>#N/A</v>
      </c>
      <c r="Q90" s="41" t="str">
        <f>IFERROR(NDC_Data[[#This Row],[Annual Inrease in Upfront Inventory Spend]]/NDC_Data[[#This Row],[Annual Spend at 340B]],"0")</f>
        <v>0</v>
      </c>
      <c r="R90" s="2" t="e">
        <f>NDC_Data[[#This Row],[Annual Impact of Lost COGS Discount]]+NDC_Data[[#This Row],[Annual Impact of Denied Rebates]]</f>
        <v>#N/A</v>
      </c>
      <c r="S90" s="6" t="str">
        <f>IFERROR(NDC_Data[[#This Row],[Total Annual Increase in Net Spend]]/NDC_Data[[#This Row],[Annual Spend at 340B]],"0")</f>
        <v>0</v>
      </c>
      <c r="T90" s="14"/>
      <c r="U90" s="15" t="e">
        <f>(NDC_Data[[#This Row],[WAC Price]]-NDC_Data[[#This Row],[340B Price]])*(NDC_Data[[#This Row],[Annual 340B Purchases]]/365*7)</f>
        <v>#N/A</v>
      </c>
      <c r="V90" s="2" t="e">
        <f>(NDC_Data[[#This Row],[WAC Price]]-NDC_Data[[#This Row],[340B Price]])*(NDC_Data[[#This Row],[Annual 340B Purchases]]/365*14)</f>
        <v>#N/A</v>
      </c>
      <c r="W90" s="2" t="e">
        <f>(NDC_Data[[#This Row],[WAC Price]]-NDC_Data[[#This Row],[340B Price]])*(NDC_Data[[#This Row],[Annual 340B Purchases]]/365*30)</f>
        <v>#N/A</v>
      </c>
      <c r="X90" s="2" t="e">
        <f>(NDC_Data[[#This Row],[WAC Price]]-NDC_Data[[#This Row],[340B Price]])*(NDC_Data[[#This Row],[Annual 340B Purchases]]/365*45)</f>
        <v>#N/A</v>
      </c>
      <c r="Y90" s="2" t="e">
        <f>(NDC_Data[[#This Row],[WAC Price]]-NDC_Data[[#This Row],[340B Price]])*(NDC_Data[[#This Row],[Annual 340B Purchases]]/365*60)</f>
        <v>#N/A</v>
      </c>
      <c r="Z90" s="2" t="e">
        <f>(NDC_Data[[#This Row],[WAC Price]]-NDC_Data[[#This Row],[340B Price]])*(NDC_Data[[#This Row],[Annual 340B Purchases]]/365*120)</f>
        <v>#N/A</v>
      </c>
      <c r="AA90" s="16" t="e">
        <f>(NDC_Data[[#This Row],[WAC Price]]-NDC_Data[[#This Row],[340B Price]])*(NDC_Data[[#This Row],[Annual 340B Purchases]])</f>
        <v>#N/A</v>
      </c>
      <c r="AC90" s="7"/>
      <c r="AD90" s="8"/>
    </row>
    <row r="91" spans="1:30" x14ac:dyDescent="0.55000000000000004">
      <c r="A91" s="38">
        <v>2481554</v>
      </c>
      <c r="B91" s="38" t="s">
        <v>69</v>
      </c>
      <c r="C91" s="39" t="s">
        <v>198</v>
      </c>
      <c r="D91" s="39" t="s">
        <v>33</v>
      </c>
      <c r="E91" s="39" t="s">
        <v>109</v>
      </c>
      <c r="F91" s="39" t="s">
        <v>109</v>
      </c>
      <c r="G91" s="39" t="s">
        <v>110</v>
      </c>
      <c r="H91" s="39" t="s">
        <v>199</v>
      </c>
      <c r="I91" s="24">
        <f>SUMIFS('Historical Purchases'!Q:Q,'Historical Purchases'!N:N,NDC_Data[[#This Row],[NDC]])</f>
        <v>0</v>
      </c>
      <c r="J91" s="35" t="e">
        <f>_xlfn.XLOOKUP(NDC_Data[[#This Row],[NDC]],'Pricing Data'!C:C,'Pricing Data'!F:F)</f>
        <v>#N/A</v>
      </c>
      <c r="K91" s="36" t="e">
        <f>_xlfn.XLOOKUP(NDC_Data[[#This Row],[NDC]],'Pricing Data'!C:C,'Pricing Data'!J:J)</f>
        <v>#N/A</v>
      </c>
      <c r="L91" s="45" t="e">
        <f>I91*(J91-(NDC_Data[[#This Row],[340B Price]]*'Drug Cost Impact Summary'!$D$13))</f>
        <v>#N/A</v>
      </c>
      <c r="M91" s="45" t="e">
        <f>(NDC_Data[[#This Row],[WAC Price]])*(NDC_Data[[#This Row],[Annual 340B Purchases]])</f>
        <v>#N/A</v>
      </c>
      <c r="N91" s="40" t="e">
        <f>(NDC_Data[[#This Row],[340B Price]]*NDC_Data[[#This Row],[Annual 340B Purchases]])-NDC_Data[[#This Row],[Annual Spend at 340B]]</f>
        <v>#N/A</v>
      </c>
      <c r="O91" s="40" t="e">
        <f>(K91-J91)*I91*'Drug Cost Impact Summary'!$E$13</f>
        <v>#N/A</v>
      </c>
      <c r="P91" s="40" t="e">
        <f>NDC_Data[[#This Row],[Annual Spend at WAC]]-NDC_Data[[#This Row],[Annual Spend at 340B]]</f>
        <v>#N/A</v>
      </c>
      <c r="Q91" s="41" t="str">
        <f>IFERROR(NDC_Data[[#This Row],[Annual Inrease in Upfront Inventory Spend]]/NDC_Data[[#This Row],[Annual Spend at 340B]],"0")</f>
        <v>0</v>
      </c>
      <c r="R91" s="40" t="e">
        <f>NDC_Data[[#This Row],[Annual Impact of Lost COGS Discount]]+NDC_Data[[#This Row],[Annual Impact of Denied Rebates]]</f>
        <v>#N/A</v>
      </c>
      <c r="S91" s="42" t="str">
        <f>IFERROR(NDC_Data[[#This Row],[Total Annual Increase in Net Spend]]/NDC_Data[[#This Row],[Annual Spend at 340B]],"0")</f>
        <v>0</v>
      </c>
      <c r="T91" s="14"/>
      <c r="U91" s="43" t="e">
        <f>(NDC_Data[[#This Row],[WAC Price]]-NDC_Data[[#This Row],[340B Price]])*(NDC_Data[[#This Row],[Annual 340B Purchases]]/365*7)</f>
        <v>#N/A</v>
      </c>
      <c r="V91" s="40" t="e">
        <f>(NDC_Data[[#This Row],[WAC Price]]-NDC_Data[[#This Row],[340B Price]])*(NDC_Data[[#This Row],[Annual 340B Purchases]]/365*14)</f>
        <v>#N/A</v>
      </c>
      <c r="W91" s="40" t="e">
        <f>(NDC_Data[[#This Row],[WAC Price]]-NDC_Data[[#This Row],[340B Price]])*(NDC_Data[[#This Row],[Annual 340B Purchases]]/365*30)</f>
        <v>#N/A</v>
      </c>
      <c r="X91" s="40" t="e">
        <f>(NDC_Data[[#This Row],[WAC Price]]-NDC_Data[[#This Row],[340B Price]])*(NDC_Data[[#This Row],[Annual 340B Purchases]]/365*45)</f>
        <v>#N/A</v>
      </c>
      <c r="Y91" s="40" t="e">
        <f>(NDC_Data[[#This Row],[WAC Price]]-NDC_Data[[#This Row],[340B Price]])*(NDC_Data[[#This Row],[Annual 340B Purchases]]/365*60)</f>
        <v>#N/A</v>
      </c>
      <c r="Z91" s="40" t="e">
        <f>(NDC_Data[[#This Row],[WAC Price]]-NDC_Data[[#This Row],[340B Price]])*(NDC_Data[[#This Row],[Annual 340B Purchases]]/365*120)</f>
        <v>#N/A</v>
      </c>
      <c r="AA91" s="44" t="e">
        <f>(NDC_Data[[#This Row],[WAC Price]]-NDC_Data[[#This Row],[340B Price]])*(NDC_Data[[#This Row],[Annual 340B Purchases]])</f>
        <v>#N/A</v>
      </c>
      <c r="AC91" s="7"/>
      <c r="AD91" s="8"/>
    </row>
    <row r="92" spans="1:30" x14ac:dyDescent="0.55000000000000004">
      <c r="A92" s="9">
        <v>2533754</v>
      </c>
      <c r="B92" s="9" t="s">
        <v>69</v>
      </c>
      <c r="C92" s="1" t="s">
        <v>200</v>
      </c>
      <c r="D92" s="1" t="s">
        <v>33</v>
      </c>
      <c r="E92" s="1" t="s">
        <v>109</v>
      </c>
      <c r="F92" s="1" t="s">
        <v>109</v>
      </c>
      <c r="G92" s="1" t="s">
        <v>110</v>
      </c>
      <c r="H92" s="1" t="s">
        <v>199</v>
      </c>
      <c r="I92" s="24">
        <f>SUMIFS('Historical Purchases'!Q:Q,'Historical Purchases'!N:N,NDC_Data[[#This Row],[NDC]])</f>
        <v>0</v>
      </c>
      <c r="J92" s="35" t="e">
        <f>_xlfn.XLOOKUP(NDC_Data[[#This Row],[NDC]],'Pricing Data'!C:C,'Pricing Data'!F:F)</f>
        <v>#N/A</v>
      </c>
      <c r="K92" s="36" t="e">
        <f>_xlfn.XLOOKUP(NDC_Data[[#This Row],[NDC]],'Pricing Data'!C:C,'Pricing Data'!J:J)</f>
        <v>#N/A</v>
      </c>
      <c r="L92" s="21" t="e">
        <f>I92*(J92-(NDC_Data[[#This Row],[340B Price]]*'Drug Cost Impact Summary'!$D$13))</f>
        <v>#N/A</v>
      </c>
      <c r="M92" s="21" t="e">
        <f>(NDC_Data[[#This Row],[WAC Price]])*(NDC_Data[[#This Row],[Annual 340B Purchases]])</f>
        <v>#N/A</v>
      </c>
      <c r="N92" s="2" t="e">
        <f>(NDC_Data[[#This Row],[340B Price]]*NDC_Data[[#This Row],[Annual 340B Purchases]])-NDC_Data[[#This Row],[Annual Spend at 340B]]</f>
        <v>#N/A</v>
      </c>
      <c r="O92" s="2" t="e">
        <f>(K92-J92)*I92*'Drug Cost Impact Summary'!$E$13</f>
        <v>#N/A</v>
      </c>
      <c r="P92" s="2" t="e">
        <f>NDC_Data[[#This Row],[Annual Spend at WAC]]-NDC_Data[[#This Row],[Annual Spend at 340B]]</f>
        <v>#N/A</v>
      </c>
      <c r="Q92" s="41" t="str">
        <f>IFERROR(NDC_Data[[#This Row],[Annual Inrease in Upfront Inventory Spend]]/NDC_Data[[#This Row],[Annual Spend at 340B]],"0")</f>
        <v>0</v>
      </c>
      <c r="R92" s="2" t="e">
        <f>NDC_Data[[#This Row],[Annual Impact of Lost COGS Discount]]+NDC_Data[[#This Row],[Annual Impact of Denied Rebates]]</f>
        <v>#N/A</v>
      </c>
      <c r="S92" s="6" t="str">
        <f>IFERROR(NDC_Data[[#This Row],[Total Annual Increase in Net Spend]]/NDC_Data[[#This Row],[Annual Spend at 340B]],"0")</f>
        <v>0</v>
      </c>
      <c r="T92" s="14"/>
      <c r="U92" s="15" t="e">
        <f>(NDC_Data[[#This Row],[WAC Price]]-NDC_Data[[#This Row],[340B Price]])*(NDC_Data[[#This Row],[Annual 340B Purchases]]/365*7)</f>
        <v>#N/A</v>
      </c>
      <c r="V92" s="2" t="e">
        <f>(NDC_Data[[#This Row],[WAC Price]]-NDC_Data[[#This Row],[340B Price]])*(NDC_Data[[#This Row],[Annual 340B Purchases]]/365*14)</f>
        <v>#N/A</v>
      </c>
      <c r="W92" s="2" t="e">
        <f>(NDC_Data[[#This Row],[WAC Price]]-NDC_Data[[#This Row],[340B Price]])*(NDC_Data[[#This Row],[Annual 340B Purchases]]/365*30)</f>
        <v>#N/A</v>
      </c>
      <c r="X92" s="2" t="e">
        <f>(NDC_Data[[#This Row],[WAC Price]]-NDC_Data[[#This Row],[340B Price]])*(NDC_Data[[#This Row],[Annual 340B Purchases]]/365*45)</f>
        <v>#N/A</v>
      </c>
      <c r="Y92" s="2" t="e">
        <f>(NDC_Data[[#This Row],[WAC Price]]-NDC_Data[[#This Row],[340B Price]])*(NDC_Data[[#This Row],[Annual 340B Purchases]]/365*60)</f>
        <v>#N/A</v>
      </c>
      <c r="Z92" s="2" t="e">
        <f>(NDC_Data[[#This Row],[WAC Price]]-NDC_Data[[#This Row],[340B Price]])*(NDC_Data[[#This Row],[Annual 340B Purchases]]/365*120)</f>
        <v>#N/A</v>
      </c>
      <c r="AA92" s="16" t="e">
        <f>(NDC_Data[[#This Row],[WAC Price]]-NDC_Data[[#This Row],[340B Price]])*(NDC_Data[[#This Row],[Annual 340B Purchases]])</f>
        <v>#N/A</v>
      </c>
      <c r="AC92" s="7"/>
      <c r="AD92" s="8"/>
    </row>
    <row r="93" spans="1:30" x14ac:dyDescent="0.55000000000000004">
      <c r="A93" s="38">
        <v>2621654</v>
      </c>
      <c r="B93" s="38" t="s">
        <v>69</v>
      </c>
      <c r="C93" s="39" t="s">
        <v>201</v>
      </c>
      <c r="D93" s="39" t="s">
        <v>33</v>
      </c>
      <c r="E93" s="39" t="s">
        <v>109</v>
      </c>
      <c r="F93" s="39" t="s">
        <v>109</v>
      </c>
      <c r="G93" s="39" t="s">
        <v>110</v>
      </c>
      <c r="H93" s="39" t="s">
        <v>199</v>
      </c>
      <c r="I93" s="24">
        <f>SUMIFS('Historical Purchases'!Q:Q,'Historical Purchases'!N:N,NDC_Data[[#This Row],[NDC]])</f>
        <v>0</v>
      </c>
      <c r="J93" s="35" t="e">
        <f>_xlfn.XLOOKUP(NDC_Data[[#This Row],[NDC]],'Pricing Data'!C:C,'Pricing Data'!F:F)</f>
        <v>#N/A</v>
      </c>
      <c r="K93" s="36" t="e">
        <f>_xlfn.XLOOKUP(NDC_Data[[#This Row],[NDC]],'Pricing Data'!C:C,'Pricing Data'!J:J)</f>
        <v>#N/A</v>
      </c>
      <c r="L93" s="45" t="e">
        <f>I93*(J93-(NDC_Data[[#This Row],[340B Price]]*'Drug Cost Impact Summary'!$D$13))</f>
        <v>#N/A</v>
      </c>
      <c r="M93" s="45" t="e">
        <f>(NDC_Data[[#This Row],[WAC Price]])*(NDC_Data[[#This Row],[Annual 340B Purchases]])</f>
        <v>#N/A</v>
      </c>
      <c r="N93" s="40" t="e">
        <f>(NDC_Data[[#This Row],[340B Price]]*NDC_Data[[#This Row],[Annual 340B Purchases]])-NDC_Data[[#This Row],[Annual Spend at 340B]]</f>
        <v>#N/A</v>
      </c>
      <c r="O93" s="40" t="e">
        <f>(K93-J93)*I93*'Drug Cost Impact Summary'!$E$13</f>
        <v>#N/A</v>
      </c>
      <c r="P93" s="40" t="e">
        <f>NDC_Data[[#This Row],[Annual Spend at WAC]]-NDC_Data[[#This Row],[Annual Spend at 340B]]</f>
        <v>#N/A</v>
      </c>
      <c r="Q93" s="41" t="str">
        <f>IFERROR(NDC_Data[[#This Row],[Annual Inrease in Upfront Inventory Spend]]/NDC_Data[[#This Row],[Annual Spend at 340B]],"0")</f>
        <v>0</v>
      </c>
      <c r="R93" s="40" t="e">
        <f>NDC_Data[[#This Row],[Annual Impact of Lost COGS Discount]]+NDC_Data[[#This Row],[Annual Impact of Denied Rebates]]</f>
        <v>#N/A</v>
      </c>
      <c r="S93" s="42" t="str">
        <f>IFERROR(NDC_Data[[#This Row],[Total Annual Increase in Net Spend]]/NDC_Data[[#This Row],[Annual Spend at 340B]],"0")</f>
        <v>0</v>
      </c>
      <c r="T93" s="14"/>
      <c r="U93" s="43" t="e">
        <f>(NDC_Data[[#This Row],[WAC Price]]-NDC_Data[[#This Row],[340B Price]])*(NDC_Data[[#This Row],[Annual 340B Purchases]]/365*7)</f>
        <v>#N/A</v>
      </c>
      <c r="V93" s="40" t="e">
        <f>(NDC_Data[[#This Row],[WAC Price]]-NDC_Data[[#This Row],[340B Price]])*(NDC_Data[[#This Row],[Annual 340B Purchases]]/365*14)</f>
        <v>#N/A</v>
      </c>
      <c r="W93" s="40" t="e">
        <f>(NDC_Data[[#This Row],[WAC Price]]-NDC_Data[[#This Row],[340B Price]])*(NDC_Data[[#This Row],[Annual 340B Purchases]]/365*30)</f>
        <v>#N/A</v>
      </c>
      <c r="X93" s="40" t="e">
        <f>(NDC_Data[[#This Row],[WAC Price]]-NDC_Data[[#This Row],[340B Price]])*(NDC_Data[[#This Row],[Annual 340B Purchases]]/365*45)</f>
        <v>#N/A</v>
      </c>
      <c r="Y93" s="40" t="e">
        <f>(NDC_Data[[#This Row],[WAC Price]]-NDC_Data[[#This Row],[340B Price]])*(NDC_Data[[#This Row],[Annual 340B Purchases]]/365*60)</f>
        <v>#N/A</v>
      </c>
      <c r="Z93" s="40" t="e">
        <f>(NDC_Data[[#This Row],[WAC Price]]-NDC_Data[[#This Row],[340B Price]])*(NDC_Data[[#This Row],[Annual 340B Purchases]]/365*120)</f>
        <v>#N/A</v>
      </c>
      <c r="AA93" s="44" t="e">
        <f>(NDC_Data[[#This Row],[WAC Price]]-NDC_Data[[#This Row],[340B Price]])*(NDC_Data[[#This Row],[Annual 340B Purchases]])</f>
        <v>#N/A</v>
      </c>
      <c r="AC93" s="7"/>
      <c r="AD93" s="8"/>
    </row>
    <row r="94" spans="1:30" x14ac:dyDescent="0.55000000000000004">
      <c r="A94" s="9">
        <v>2448354</v>
      </c>
      <c r="B94" s="9" t="s">
        <v>69</v>
      </c>
      <c r="C94" s="1" t="s">
        <v>202</v>
      </c>
      <c r="D94" s="1" t="s">
        <v>33</v>
      </c>
      <c r="E94" s="1" t="s">
        <v>109</v>
      </c>
      <c r="F94" s="1" t="s">
        <v>109</v>
      </c>
      <c r="G94" s="1" t="s">
        <v>110</v>
      </c>
      <c r="H94" s="1" t="s">
        <v>199</v>
      </c>
      <c r="I94" s="24">
        <f>SUMIFS('Historical Purchases'!Q:Q,'Historical Purchases'!N:N,NDC_Data[[#This Row],[NDC]])</f>
        <v>0</v>
      </c>
      <c r="J94" s="35" t="e">
        <f>_xlfn.XLOOKUP(NDC_Data[[#This Row],[NDC]],'Pricing Data'!C:C,'Pricing Data'!F:F)</f>
        <v>#N/A</v>
      </c>
      <c r="K94" s="36" t="e">
        <f>_xlfn.XLOOKUP(NDC_Data[[#This Row],[NDC]],'Pricing Data'!C:C,'Pricing Data'!J:J)</f>
        <v>#N/A</v>
      </c>
      <c r="L94" s="21" t="e">
        <f>I94*(J94-(NDC_Data[[#This Row],[340B Price]]*'Drug Cost Impact Summary'!$D$13))</f>
        <v>#N/A</v>
      </c>
      <c r="M94" s="21" t="e">
        <f>(NDC_Data[[#This Row],[WAC Price]])*(NDC_Data[[#This Row],[Annual 340B Purchases]])</f>
        <v>#N/A</v>
      </c>
      <c r="N94" s="2" t="e">
        <f>(NDC_Data[[#This Row],[340B Price]]*NDC_Data[[#This Row],[Annual 340B Purchases]])-NDC_Data[[#This Row],[Annual Spend at 340B]]</f>
        <v>#N/A</v>
      </c>
      <c r="O94" s="2" t="e">
        <f>(K94-J94)*I94*'Drug Cost Impact Summary'!$E$13</f>
        <v>#N/A</v>
      </c>
      <c r="P94" s="2" t="e">
        <f>NDC_Data[[#This Row],[Annual Spend at WAC]]-NDC_Data[[#This Row],[Annual Spend at 340B]]</f>
        <v>#N/A</v>
      </c>
      <c r="Q94" s="41" t="str">
        <f>IFERROR(NDC_Data[[#This Row],[Annual Inrease in Upfront Inventory Spend]]/NDC_Data[[#This Row],[Annual Spend at 340B]],"0")</f>
        <v>0</v>
      </c>
      <c r="R94" s="2" t="e">
        <f>NDC_Data[[#This Row],[Annual Impact of Lost COGS Discount]]+NDC_Data[[#This Row],[Annual Impact of Denied Rebates]]</f>
        <v>#N/A</v>
      </c>
      <c r="S94" s="6" t="str">
        <f>IFERROR(NDC_Data[[#This Row],[Total Annual Increase in Net Spend]]/NDC_Data[[#This Row],[Annual Spend at 340B]],"0")</f>
        <v>0</v>
      </c>
      <c r="T94" s="14"/>
      <c r="U94" s="15" t="e">
        <f>(NDC_Data[[#This Row],[WAC Price]]-NDC_Data[[#This Row],[340B Price]])*(NDC_Data[[#This Row],[Annual 340B Purchases]]/365*7)</f>
        <v>#N/A</v>
      </c>
      <c r="V94" s="2" t="e">
        <f>(NDC_Data[[#This Row],[WAC Price]]-NDC_Data[[#This Row],[340B Price]])*(NDC_Data[[#This Row],[Annual 340B Purchases]]/365*14)</f>
        <v>#N/A</v>
      </c>
      <c r="W94" s="2" t="e">
        <f>(NDC_Data[[#This Row],[WAC Price]]-NDC_Data[[#This Row],[340B Price]])*(NDC_Data[[#This Row],[Annual 340B Purchases]]/365*30)</f>
        <v>#N/A</v>
      </c>
      <c r="X94" s="2" t="e">
        <f>(NDC_Data[[#This Row],[WAC Price]]-NDC_Data[[#This Row],[340B Price]])*(NDC_Data[[#This Row],[Annual 340B Purchases]]/365*45)</f>
        <v>#N/A</v>
      </c>
      <c r="Y94" s="2" t="e">
        <f>(NDC_Data[[#This Row],[WAC Price]]-NDC_Data[[#This Row],[340B Price]])*(NDC_Data[[#This Row],[Annual 340B Purchases]]/365*60)</f>
        <v>#N/A</v>
      </c>
      <c r="Z94" s="2" t="e">
        <f>(NDC_Data[[#This Row],[WAC Price]]-NDC_Data[[#This Row],[340B Price]])*(NDC_Data[[#This Row],[Annual 340B Purchases]]/365*120)</f>
        <v>#N/A</v>
      </c>
      <c r="AA94" s="16" t="e">
        <f>(NDC_Data[[#This Row],[WAC Price]]-NDC_Data[[#This Row],[340B Price]])*(NDC_Data[[#This Row],[Annual 340B Purchases]])</f>
        <v>#N/A</v>
      </c>
      <c r="AC94" s="7"/>
      <c r="AD94" s="8"/>
    </row>
    <row r="95" spans="1:30" x14ac:dyDescent="0.55000000000000004">
      <c r="A95" s="38">
        <v>50242004062</v>
      </c>
      <c r="B95" s="38" t="s">
        <v>70</v>
      </c>
      <c r="C95" s="39" t="s">
        <v>203</v>
      </c>
      <c r="D95" s="39" t="s">
        <v>34</v>
      </c>
      <c r="E95" s="39" t="s">
        <v>109</v>
      </c>
      <c r="F95" s="39" t="s">
        <v>109</v>
      </c>
      <c r="G95" s="39" t="s">
        <v>110</v>
      </c>
      <c r="H95" s="39" t="s">
        <v>111</v>
      </c>
      <c r="I95" s="24">
        <f>SUMIFS('Historical Purchases'!Q:Q,'Historical Purchases'!N:N,NDC_Data[[#This Row],[NDC]])</f>
        <v>0</v>
      </c>
      <c r="J95" s="35" t="e">
        <f>_xlfn.XLOOKUP(NDC_Data[[#This Row],[NDC]],'Pricing Data'!C:C,'Pricing Data'!F:F)</f>
        <v>#N/A</v>
      </c>
      <c r="K95" s="36" t="e">
        <f>_xlfn.XLOOKUP(NDC_Data[[#This Row],[NDC]],'Pricing Data'!C:C,'Pricing Data'!J:J)</f>
        <v>#N/A</v>
      </c>
      <c r="L95" s="45" t="e">
        <f>I95*(J95-(NDC_Data[[#This Row],[340B Price]]*'Drug Cost Impact Summary'!$D$13))</f>
        <v>#N/A</v>
      </c>
      <c r="M95" s="45" t="e">
        <f>(NDC_Data[[#This Row],[WAC Price]])*(NDC_Data[[#This Row],[Annual 340B Purchases]])</f>
        <v>#N/A</v>
      </c>
      <c r="N95" s="40" t="e">
        <f>(NDC_Data[[#This Row],[340B Price]]*NDC_Data[[#This Row],[Annual 340B Purchases]])-NDC_Data[[#This Row],[Annual Spend at 340B]]</f>
        <v>#N/A</v>
      </c>
      <c r="O95" s="40" t="e">
        <f>(K95-J95)*I95*'Drug Cost Impact Summary'!$E$13</f>
        <v>#N/A</v>
      </c>
      <c r="P95" s="40" t="e">
        <f>NDC_Data[[#This Row],[Annual Spend at WAC]]-NDC_Data[[#This Row],[Annual Spend at 340B]]</f>
        <v>#N/A</v>
      </c>
      <c r="Q95" s="41" t="str">
        <f>IFERROR(NDC_Data[[#This Row],[Annual Inrease in Upfront Inventory Spend]]/NDC_Data[[#This Row],[Annual Spend at 340B]],"0")</f>
        <v>0</v>
      </c>
      <c r="R95" s="40" t="e">
        <f>NDC_Data[[#This Row],[Annual Impact of Lost COGS Discount]]+NDC_Data[[#This Row],[Annual Impact of Denied Rebates]]</f>
        <v>#N/A</v>
      </c>
      <c r="S95" s="42" t="str">
        <f>IFERROR(NDC_Data[[#This Row],[Total Annual Increase in Net Spend]]/NDC_Data[[#This Row],[Annual Spend at 340B]],"0")</f>
        <v>0</v>
      </c>
      <c r="T95" s="14"/>
      <c r="U95" s="43" t="e">
        <f>(NDC_Data[[#This Row],[WAC Price]]-NDC_Data[[#This Row],[340B Price]])*(NDC_Data[[#This Row],[Annual 340B Purchases]]/365*7)</f>
        <v>#N/A</v>
      </c>
      <c r="V95" s="40" t="e">
        <f>(NDC_Data[[#This Row],[WAC Price]]-NDC_Data[[#This Row],[340B Price]])*(NDC_Data[[#This Row],[Annual 340B Purchases]]/365*14)</f>
        <v>#N/A</v>
      </c>
      <c r="W95" s="40" t="e">
        <f>(NDC_Data[[#This Row],[WAC Price]]-NDC_Data[[#This Row],[340B Price]])*(NDC_Data[[#This Row],[Annual 340B Purchases]]/365*30)</f>
        <v>#N/A</v>
      </c>
      <c r="X95" s="40" t="e">
        <f>(NDC_Data[[#This Row],[WAC Price]]-NDC_Data[[#This Row],[340B Price]])*(NDC_Data[[#This Row],[Annual 340B Purchases]]/365*45)</f>
        <v>#N/A</v>
      </c>
      <c r="Y95" s="40" t="e">
        <f>(NDC_Data[[#This Row],[WAC Price]]-NDC_Data[[#This Row],[340B Price]])*(NDC_Data[[#This Row],[Annual 340B Purchases]]/365*60)</f>
        <v>#N/A</v>
      </c>
      <c r="Z95" s="40" t="e">
        <f>(NDC_Data[[#This Row],[WAC Price]]-NDC_Data[[#This Row],[340B Price]])*(NDC_Data[[#This Row],[Annual 340B Purchases]]/365*120)</f>
        <v>#N/A</v>
      </c>
      <c r="AA95" s="44" t="e">
        <f>(NDC_Data[[#This Row],[WAC Price]]-NDC_Data[[#This Row],[340B Price]])*(NDC_Data[[#This Row],[Annual 340B Purchases]])</f>
        <v>#N/A</v>
      </c>
      <c r="AC95" s="7"/>
      <c r="AD95" s="8"/>
    </row>
    <row r="96" spans="1:30" x14ac:dyDescent="0.55000000000000004">
      <c r="A96" s="9">
        <v>50242021555</v>
      </c>
      <c r="B96" s="9" t="s">
        <v>70</v>
      </c>
      <c r="C96" s="1" t="s">
        <v>204</v>
      </c>
      <c r="D96" s="1" t="s">
        <v>34</v>
      </c>
      <c r="E96" s="1" t="s">
        <v>109</v>
      </c>
      <c r="F96" s="1" t="s">
        <v>109</v>
      </c>
      <c r="G96" s="1" t="s">
        <v>110</v>
      </c>
      <c r="H96" s="1" t="s">
        <v>205</v>
      </c>
      <c r="I96" s="24">
        <f>SUMIFS('Historical Purchases'!Q:Q,'Historical Purchases'!N:N,NDC_Data[[#This Row],[NDC]])</f>
        <v>0</v>
      </c>
      <c r="J96" s="35" t="e">
        <f>_xlfn.XLOOKUP(NDC_Data[[#This Row],[NDC]],'Pricing Data'!C:C,'Pricing Data'!F:F)</f>
        <v>#N/A</v>
      </c>
      <c r="K96" s="36" t="e">
        <f>_xlfn.XLOOKUP(NDC_Data[[#This Row],[NDC]],'Pricing Data'!C:C,'Pricing Data'!J:J)</f>
        <v>#N/A</v>
      </c>
      <c r="L96" s="21" t="e">
        <f>I96*(J96-(NDC_Data[[#This Row],[340B Price]]*'Drug Cost Impact Summary'!$D$13))</f>
        <v>#N/A</v>
      </c>
      <c r="M96" s="21" t="e">
        <f>(NDC_Data[[#This Row],[WAC Price]])*(NDC_Data[[#This Row],[Annual 340B Purchases]])</f>
        <v>#N/A</v>
      </c>
      <c r="N96" s="2" t="e">
        <f>(NDC_Data[[#This Row],[340B Price]]*NDC_Data[[#This Row],[Annual 340B Purchases]])-NDC_Data[[#This Row],[Annual Spend at 340B]]</f>
        <v>#N/A</v>
      </c>
      <c r="O96" s="2" t="e">
        <f>(K96-J96)*I96*'Drug Cost Impact Summary'!$E$13</f>
        <v>#N/A</v>
      </c>
      <c r="P96" s="2" t="e">
        <f>NDC_Data[[#This Row],[Annual Spend at WAC]]-NDC_Data[[#This Row],[Annual Spend at 340B]]</f>
        <v>#N/A</v>
      </c>
      <c r="Q96" s="41" t="str">
        <f>IFERROR(NDC_Data[[#This Row],[Annual Inrease in Upfront Inventory Spend]]/NDC_Data[[#This Row],[Annual Spend at 340B]],"0")</f>
        <v>0</v>
      </c>
      <c r="R96" s="2" t="e">
        <f>NDC_Data[[#This Row],[Annual Impact of Lost COGS Discount]]+NDC_Data[[#This Row],[Annual Impact of Denied Rebates]]</f>
        <v>#N/A</v>
      </c>
      <c r="S96" s="6" t="str">
        <f>IFERROR(NDC_Data[[#This Row],[Total Annual Increase in Net Spend]]/NDC_Data[[#This Row],[Annual Spend at 340B]],"0")</f>
        <v>0</v>
      </c>
      <c r="T96" s="14"/>
      <c r="U96" s="15" t="e">
        <f>(NDC_Data[[#This Row],[WAC Price]]-NDC_Data[[#This Row],[340B Price]])*(NDC_Data[[#This Row],[Annual 340B Purchases]]/365*7)</f>
        <v>#N/A</v>
      </c>
      <c r="V96" s="2" t="e">
        <f>(NDC_Data[[#This Row],[WAC Price]]-NDC_Data[[#This Row],[340B Price]])*(NDC_Data[[#This Row],[Annual 340B Purchases]]/365*14)</f>
        <v>#N/A</v>
      </c>
      <c r="W96" s="2" t="e">
        <f>(NDC_Data[[#This Row],[WAC Price]]-NDC_Data[[#This Row],[340B Price]])*(NDC_Data[[#This Row],[Annual 340B Purchases]]/365*30)</f>
        <v>#N/A</v>
      </c>
      <c r="X96" s="2" t="e">
        <f>(NDC_Data[[#This Row],[WAC Price]]-NDC_Data[[#This Row],[340B Price]])*(NDC_Data[[#This Row],[Annual 340B Purchases]]/365*45)</f>
        <v>#N/A</v>
      </c>
      <c r="Y96" s="2" t="e">
        <f>(NDC_Data[[#This Row],[WAC Price]]-NDC_Data[[#This Row],[340B Price]])*(NDC_Data[[#This Row],[Annual 340B Purchases]]/365*60)</f>
        <v>#N/A</v>
      </c>
      <c r="Z96" s="2" t="e">
        <f>(NDC_Data[[#This Row],[WAC Price]]-NDC_Data[[#This Row],[340B Price]])*(NDC_Data[[#This Row],[Annual 340B Purchases]]/365*120)</f>
        <v>#N/A</v>
      </c>
      <c r="AA96" s="16" t="e">
        <f>(NDC_Data[[#This Row],[WAC Price]]-NDC_Data[[#This Row],[340B Price]])*(NDC_Data[[#This Row],[Annual 340B Purchases]])</f>
        <v>#N/A</v>
      </c>
      <c r="AC96" s="7"/>
      <c r="AD96" s="8"/>
    </row>
    <row r="97" spans="1:30" x14ac:dyDescent="0.55000000000000004">
      <c r="A97" s="38">
        <v>50242021501</v>
      </c>
      <c r="B97" s="38" t="s">
        <v>70</v>
      </c>
      <c r="C97" s="39" t="s">
        <v>206</v>
      </c>
      <c r="D97" s="39" t="s">
        <v>34</v>
      </c>
      <c r="E97" s="39" t="s">
        <v>109</v>
      </c>
      <c r="F97" s="39" t="s">
        <v>109</v>
      </c>
      <c r="G97" s="39" t="s">
        <v>110</v>
      </c>
      <c r="H97" s="39" t="s">
        <v>205</v>
      </c>
      <c r="I97" s="24">
        <f>SUMIFS('Historical Purchases'!Q:Q,'Historical Purchases'!N:N,NDC_Data[[#This Row],[NDC]])</f>
        <v>0</v>
      </c>
      <c r="J97" s="35" t="e">
        <f>_xlfn.XLOOKUP(NDC_Data[[#This Row],[NDC]],'Pricing Data'!C:C,'Pricing Data'!F:F)</f>
        <v>#N/A</v>
      </c>
      <c r="K97" s="36" t="e">
        <f>_xlfn.XLOOKUP(NDC_Data[[#This Row],[NDC]],'Pricing Data'!C:C,'Pricing Data'!J:J)</f>
        <v>#N/A</v>
      </c>
      <c r="L97" s="45" t="e">
        <f>I97*(J97-(NDC_Data[[#This Row],[340B Price]]*'Drug Cost Impact Summary'!$D$13))</f>
        <v>#N/A</v>
      </c>
      <c r="M97" s="45" t="e">
        <f>(NDC_Data[[#This Row],[WAC Price]])*(NDC_Data[[#This Row],[Annual 340B Purchases]])</f>
        <v>#N/A</v>
      </c>
      <c r="N97" s="40" t="e">
        <f>(NDC_Data[[#This Row],[340B Price]]*NDC_Data[[#This Row],[Annual 340B Purchases]])-NDC_Data[[#This Row],[Annual Spend at 340B]]</f>
        <v>#N/A</v>
      </c>
      <c r="O97" s="40" t="e">
        <f>(K97-J97)*I97*'Drug Cost Impact Summary'!$E$13</f>
        <v>#N/A</v>
      </c>
      <c r="P97" s="40" t="e">
        <f>NDC_Data[[#This Row],[Annual Spend at WAC]]-NDC_Data[[#This Row],[Annual Spend at 340B]]</f>
        <v>#N/A</v>
      </c>
      <c r="Q97" s="41" t="str">
        <f>IFERROR(NDC_Data[[#This Row],[Annual Inrease in Upfront Inventory Spend]]/NDC_Data[[#This Row],[Annual Spend at 340B]],"0")</f>
        <v>0</v>
      </c>
      <c r="R97" s="40" t="e">
        <f>NDC_Data[[#This Row],[Annual Impact of Lost COGS Discount]]+NDC_Data[[#This Row],[Annual Impact of Denied Rebates]]</f>
        <v>#N/A</v>
      </c>
      <c r="S97" s="42" t="str">
        <f>IFERROR(NDC_Data[[#This Row],[Total Annual Increase in Net Spend]]/NDC_Data[[#This Row],[Annual Spend at 340B]],"0")</f>
        <v>0</v>
      </c>
      <c r="T97" s="14"/>
      <c r="U97" s="43" t="e">
        <f>(NDC_Data[[#This Row],[WAC Price]]-NDC_Data[[#This Row],[340B Price]])*(NDC_Data[[#This Row],[Annual 340B Purchases]]/365*7)</f>
        <v>#N/A</v>
      </c>
      <c r="V97" s="40" t="e">
        <f>(NDC_Data[[#This Row],[WAC Price]]-NDC_Data[[#This Row],[340B Price]])*(NDC_Data[[#This Row],[Annual 340B Purchases]]/365*14)</f>
        <v>#N/A</v>
      </c>
      <c r="W97" s="40" t="e">
        <f>(NDC_Data[[#This Row],[WAC Price]]-NDC_Data[[#This Row],[340B Price]])*(NDC_Data[[#This Row],[Annual 340B Purchases]]/365*30)</f>
        <v>#N/A</v>
      </c>
      <c r="X97" s="40" t="e">
        <f>(NDC_Data[[#This Row],[WAC Price]]-NDC_Data[[#This Row],[340B Price]])*(NDC_Data[[#This Row],[Annual 340B Purchases]]/365*45)</f>
        <v>#N/A</v>
      </c>
      <c r="Y97" s="40" t="e">
        <f>(NDC_Data[[#This Row],[WAC Price]]-NDC_Data[[#This Row],[340B Price]])*(NDC_Data[[#This Row],[Annual 340B Purchases]]/365*60)</f>
        <v>#N/A</v>
      </c>
      <c r="Z97" s="40" t="e">
        <f>(NDC_Data[[#This Row],[WAC Price]]-NDC_Data[[#This Row],[340B Price]])*(NDC_Data[[#This Row],[Annual 340B Purchases]]/365*120)</f>
        <v>#N/A</v>
      </c>
      <c r="AA97" s="44" t="e">
        <f>(NDC_Data[[#This Row],[WAC Price]]-NDC_Data[[#This Row],[340B Price]])*(NDC_Data[[#This Row],[Annual 340B Purchases]])</f>
        <v>#N/A</v>
      </c>
      <c r="AC97" s="7"/>
      <c r="AD97" s="8"/>
    </row>
    <row r="98" spans="1:30" x14ac:dyDescent="0.55000000000000004">
      <c r="A98" s="9">
        <v>50242021503</v>
      </c>
      <c r="B98" s="9" t="s">
        <v>70</v>
      </c>
      <c r="C98" s="1" t="s">
        <v>206</v>
      </c>
      <c r="D98" s="1" t="s">
        <v>34</v>
      </c>
      <c r="E98" s="1" t="s">
        <v>109</v>
      </c>
      <c r="F98" s="1" t="s">
        <v>109</v>
      </c>
      <c r="G98" s="1" t="s">
        <v>110</v>
      </c>
      <c r="H98" s="1" t="s">
        <v>205</v>
      </c>
      <c r="I98" s="24">
        <f>SUMIFS('Historical Purchases'!Q:Q,'Historical Purchases'!N:N,NDC_Data[[#This Row],[NDC]])</f>
        <v>0</v>
      </c>
      <c r="J98" s="35" t="e">
        <f>_xlfn.XLOOKUP(NDC_Data[[#This Row],[NDC]],'Pricing Data'!C:C,'Pricing Data'!F:F)</f>
        <v>#N/A</v>
      </c>
      <c r="K98" s="36" t="e">
        <f>_xlfn.XLOOKUP(NDC_Data[[#This Row],[NDC]],'Pricing Data'!C:C,'Pricing Data'!J:J)</f>
        <v>#N/A</v>
      </c>
      <c r="L98" s="21" t="e">
        <f>I98*(J98-(NDC_Data[[#This Row],[340B Price]]*'Drug Cost Impact Summary'!$D$13))</f>
        <v>#N/A</v>
      </c>
      <c r="M98" s="21" t="e">
        <f>(NDC_Data[[#This Row],[WAC Price]])*(NDC_Data[[#This Row],[Annual 340B Purchases]])</f>
        <v>#N/A</v>
      </c>
      <c r="N98" s="2" t="e">
        <f>(NDC_Data[[#This Row],[340B Price]]*NDC_Data[[#This Row],[Annual 340B Purchases]])-NDC_Data[[#This Row],[Annual Spend at 340B]]</f>
        <v>#N/A</v>
      </c>
      <c r="O98" s="2" t="e">
        <f>(K98-J98)*I98*'Drug Cost Impact Summary'!$E$13</f>
        <v>#N/A</v>
      </c>
      <c r="P98" s="2" t="e">
        <f>NDC_Data[[#This Row],[Annual Spend at WAC]]-NDC_Data[[#This Row],[Annual Spend at 340B]]</f>
        <v>#N/A</v>
      </c>
      <c r="Q98" s="41" t="str">
        <f>IFERROR(NDC_Data[[#This Row],[Annual Inrease in Upfront Inventory Spend]]/NDC_Data[[#This Row],[Annual Spend at 340B]],"0")</f>
        <v>0</v>
      </c>
      <c r="R98" s="2" t="e">
        <f>NDC_Data[[#This Row],[Annual Impact of Lost COGS Discount]]+NDC_Data[[#This Row],[Annual Impact of Denied Rebates]]</f>
        <v>#N/A</v>
      </c>
      <c r="S98" s="6" t="str">
        <f>IFERROR(NDC_Data[[#This Row],[Total Annual Increase in Net Spend]]/NDC_Data[[#This Row],[Annual Spend at 340B]],"0")</f>
        <v>0</v>
      </c>
      <c r="T98" s="14"/>
      <c r="U98" s="15" t="e">
        <f>(NDC_Data[[#This Row],[WAC Price]]-NDC_Data[[#This Row],[340B Price]])*(NDC_Data[[#This Row],[Annual 340B Purchases]]/365*7)</f>
        <v>#N/A</v>
      </c>
      <c r="V98" s="2" t="e">
        <f>(NDC_Data[[#This Row],[WAC Price]]-NDC_Data[[#This Row],[340B Price]])*(NDC_Data[[#This Row],[Annual 340B Purchases]]/365*14)</f>
        <v>#N/A</v>
      </c>
      <c r="W98" s="2" t="e">
        <f>(NDC_Data[[#This Row],[WAC Price]]-NDC_Data[[#This Row],[340B Price]])*(NDC_Data[[#This Row],[Annual 340B Purchases]]/365*30)</f>
        <v>#N/A</v>
      </c>
      <c r="X98" s="2" t="e">
        <f>(NDC_Data[[#This Row],[WAC Price]]-NDC_Data[[#This Row],[340B Price]])*(NDC_Data[[#This Row],[Annual 340B Purchases]]/365*45)</f>
        <v>#N/A</v>
      </c>
      <c r="Y98" s="2" t="e">
        <f>(NDC_Data[[#This Row],[WAC Price]]-NDC_Data[[#This Row],[340B Price]])*(NDC_Data[[#This Row],[Annual 340B Purchases]]/365*60)</f>
        <v>#N/A</v>
      </c>
      <c r="Z98" s="2" t="e">
        <f>(NDC_Data[[#This Row],[WAC Price]]-NDC_Data[[#This Row],[340B Price]])*(NDC_Data[[#This Row],[Annual 340B Purchases]]/365*120)</f>
        <v>#N/A</v>
      </c>
      <c r="AA98" s="16" t="e">
        <f>(NDC_Data[[#This Row],[WAC Price]]-NDC_Data[[#This Row],[340B Price]])*(NDC_Data[[#This Row],[Annual 340B Purchases]])</f>
        <v>#N/A</v>
      </c>
      <c r="AC98" s="7"/>
      <c r="AD98" s="8"/>
    </row>
    <row r="99" spans="1:30" x14ac:dyDescent="0.55000000000000004">
      <c r="A99" s="38">
        <v>50242022755</v>
      </c>
      <c r="B99" s="38" t="s">
        <v>70</v>
      </c>
      <c r="C99" s="39" t="s">
        <v>207</v>
      </c>
      <c r="D99" s="39" t="s">
        <v>34</v>
      </c>
      <c r="E99" s="39" t="s">
        <v>109</v>
      </c>
      <c r="F99" s="39" t="s">
        <v>109</v>
      </c>
      <c r="G99" s="39" t="s">
        <v>110</v>
      </c>
      <c r="H99" s="39" t="s">
        <v>208</v>
      </c>
      <c r="I99" s="24">
        <f>SUMIFS('Historical Purchases'!Q:Q,'Historical Purchases'!N:N,NDC_Data[[#This Row],[NDC]])</f>
        <v>0</v>
      </c>
      <c r="J99" s="35" t="e">
        <f>_xlfn.XLOOKUP(NDC_Data[[#This Row],[NDC]],'Pricing Data'!C:C,'Pricing Data'!F:F)</f>
        <v>#N/A</v>
      </c>
      <c r="K99" s="36" t="e">
        <f>_xlfn.XLOOKUP(NDC_Data[[#This Row],[NDC]],'Pricing Data'!C:C,'Pricing Data'!J:J)</f>
        <v>#N/A</v>
      </c>
      <c r="L99" s="45" t="e">
        <f>I99*(J99-(NDC_Data[[#This Row],[340B Price]]*'Drug Cost Impact Summary'!$D$13))</f>
        <v>#N/A</v>
      </c>
      <c r="M99" s="45" t="e">
        <f>(NDC_Data[[#This Row],[WAC Price]])*(NDC_Data[[#This Row],[Annual 340B Purchases]])</f>
        <v>#N/A</v>
      </c>
      <c r="N99" s="40" t="e">
        <f>(NDC_Data[[#This Row],[340B Price]]*NDC_Data[[#This Row],[Annual 340B Purchases]])-NDC_Data[[#This Row],[Annual Spend at 340B]]</f>
        <v>#N/A</v>
      </c>
      <c r="O99" s="40" t="e">
        <f>(K99-J99)*I99*'Drug Cost Impact Summary'!$E$13</f>
        <v>#N/A</v>
      </c>
      <c r="P99" s="40" t="e">
        <f>NDC_Data[[#This Row],[Annual Spend at WAC]]-NDC_Data[[#This Row],[Annual Spend at 340B]]</f>
        <v>#N/A</v>
      </c>
      <c r="Q99" s="41" t="str">
        <f>IFERROR(NDC_Data[[#This Row],[Annual Inrease in Upfront Inventory Spend]]/NDC_Data[[#This Row],[Annual Spend at 340B]],"0")</f>
        <v>0</v>
      </c>
      <c r="R99" s="40" t="e">
        <f>NDC_Data[[#This Row],[Annual Impact of Lost COGS Discount]]+NDC_Data[[#This Row],[Annual Impact of Denied Rebates]]</f>
        <v>#N/A</v>
      </c>
      <c r="S99" s="42" t="str">
        <f>IFERROR(NDC_Data[[#This Row],[Total Annual Increase in Net Spend]]/NDC_Data[[#This Row],[Annual Spend at 340B]],"0")</f>
        <v>0</v>
      </c>
      <c r="T99" s="14"/>
      <c r="U99" s="43" t="e">
        <f>(NDC_Data[[#This Row],[WAC Price]]-NDC_Data[[#This Row],[340B Price]])*(NDC_Data[[#This Row],[Annual 340B Purchases]]/365*7)</f>
        <v>#N/A</v>
      </c>
      <c r="V99" s="40" t="e">
        <f>(NDC_Data[[#This Row],[WAC Price]]-NDC_Data[[#This Row],[340B Price]])*(NDC_Data[[#This Row],[Annual 340B Purchases]]/365*14)</f>
        <v>#N/A</v>
      </c>
      <c r="W99" s="40" t="e">
        <f>(NDC_Data[[#This Row],[WAC Price]]-NDC_Data[[#This Row],[340B Price]])*(NDC_Data[[#This Row],[Annual 340B Purchases]]/365*30)</f>
        <v>#N/A</v>
      </c>
      <c r="X99" s="40" t="e">
        <f>(NDC_Data[[#This Row],[WAC Price]]-NDC_Data[[#This Row],[340B Price]])*(NDC_Data[[#This Row],[Annual 340B Purchases]]/365*45)</f>
        <v>#N/A</v>
      </c>
      <c r="Y99" s="40" t="e">
        <f>(NDC_Data[[#This Row],[WAC Price]]-NDC_Data[[#This Row],[340B Price]])*(NDC_Data[[#This Row],[Annual 340B Purchases]]/365*60)</f>
        <v>#N/A</v>
      </c>
      <c r="Z99" s="40" t="e">
        <f>(NDC_Data[[#This Row],[WAC Price]]-NDC_Data[[#This Row],[340B Price]])*(NDC_Data[[#This Row],[Annual 340B Purchases]]/365*120)</f>
        <v>#N/A</v>
      </c>
      <c r="AA99" s="44" t="e">
        <f>(NDC_Data[[#This Row],[WAC Price]]-NDC_Data[[#This Row],[340B Price]])*(NDC_Data[[#This Row],[Annual 340B Purchases]])</f>
        <v>#N/A</v>
      </c>
      <c r="AC99" s="7"/>
      <c r="AD99" s="8"/>
    </row>
    <row r="100" spans="1:30" x14ac:dyDescent="0.55000000000000004">
      <c r="A100" s="9">
        <v>50242022701</v>
      </c>
      <c r="B100" s="9" t="s">
        <v>70</v>
      </c>
      <c r="C100" s="1" t="s">
        <v>209</v>
      </c>
      <c r="D100" s="1" t="s">
        <v>34</v>
      </c>
      <c r="E100" s="1" t="s">
        <v>109</v>
      </c>
      <c r="F100" s="1" t="s">
        <v>109</v>
      </c>
      <c r="G100" s="1" t="s">
        <v>110</v>
      </c>
      <c r="H100" s="1" t="s">
        <v>208</v>
      </c>
      <c r="I100" s="24">
        <f>SUMIFS('Historical Purchases'!Q:Q,'Historical Purchases'!N:N,NDC_Data[[#This Row],[NDC]])</f>
        <v>0</v>
      </c>
      <c r="J100" s="35" t="e">
        <f>_xlfn.XLOOKUP(NDC_Data[[#This Row],[NDC]],'Pricing Data'!C:C,'Pricing Data'!F:F)</f>
        <v>#N/A</v>
      </c>
      <c r="K100" s="36" t="e">
        <f>_xlfn.XLOOKUP(NDC_Data[[#This Row],[NDC]],'Pricing Data'!C:C,'Pricing Data'!J:J)</f>
        <v>#N/A</v>
      </c>
      <c r="L100" s="21" t="e">
        <f>I100*(J100-(NDC_Data[[#This Row],[340B Price]]*'Drug Cost Impact Summary'!$D$13))</f>
        <v>#N/A</v>
      </c>
      <c r="M100" s="21" t="e">
        <f>(NDC_Data[[#This Row],[WAC Price]])*(NDC_Data[[#This Row],[Annual 340B Purchases]])</f>
        <v>#N/A</v>
      </c>
      <c r="N100" s="2" t="e">
        <f>(NDC_Data[[#This Row],[340B Price]]*NDC_Data[[#This Row],[Annual 340B Purchases]])-NDC_Data[[#This Row],[Annual Spend at 340B]]</f>
        <v>#N/A</v>
      </c>
      <c r="O100" s="2" t="e">
        <f>(K100-J100)*I100*'Drug Cost Impact Summary'!$E$13</f>
        <v>#N/A</v>
      </c>
      <c r="P100" s="2" t="e">
        <f>NDC_Data[[#This Row],[Annual Spend at WAC]]-NDC_Data[[#This Row],[Annual Spend at 340B]]</f>
        <v>#N/A</v>
      </c>
      <c r="Q100" s="41" t="str">
        <f>IFERROR(NDC_Data[[#This Row],[Annual Inrease in Upfront Inventory Spend]]/NDC_Data[[#This Row],[Annual Spend at 340B]],"0")</f>
        <v>0</v>
      </c>
      <c r="R100" s="2" t="e">
        <f>NDC_Data[[#This Row],[Annual Impact of Lost COGS Discount]]+NDC_Data[[#This Row],[Annual Impact of Denied Rebates]]</f>
        <v>#N/A</v>
      </c>
      <c r="S100" s="6" t="str">
        <f>IFERROR(NDC_Data[[#This Row],[Total Annual Increase in Net Spend]]/NDC_Data[[#This Row],[Annual Spend at 340B]],"0")</f>
        <v>0</v>
      </c>
      <c r="T100" s="14"/>
      <c r="U100" s="15" t="e">
        <f>(NDC_Data[[#This Row],[WAC Price]]-NDC_Data[[#This Row],[340B Price]])*(NDC_Data[[#This Row],[Annual 340B Purchases]]/365*7)</f>
        <v>#N/A</v>
      </c>
      <c r="V100" s="2" t="e">
        <f>(NDC_Data[[#This Row],[WAC Price]]-NDC_Data[[#This Row],[340B Price]])*(NDC_Data[[#This Row],[Annual 340B Purchases]]/365*14)</f>
        <v>#N/A</v>
      </c>
      <c r="W100" s="2" t="e">
        <f>(NDC_Data[[#This Row],[WAC Price]]-NDC_Data[[#This Row],[340B Price]])*(NDC_Data[[#This Row],[Annual 340B Purchases]]/365*30)</f>
        <v>#N/A</v>
      </c>
      <c r="X100" s="2" t="e">
        <f>(NDC_Data[[#This Row],[WAC Price]]-NDC_Data[[#This Row],[340B Price]])*(NDC_Data[[#This Row],[Annual 340B Purchases]]/365*45)</f>
        <v>#N/A</v>
      </c>
      <c r="Y100" s="2" t="e">
        <f>(NDC_Data[[#This Row],[WAC Price]]-NDC_Data[[#This Row],[340B Price]])*(NDC_Data[[#This Row],[Annual 340B Purchases]]/365*60)</f>
        <v>#N/A</v>
      </c>
      <c r="Z100" s="2" t="e">
        <f>(NDC_Data[[#This Row],[WAC Price]]-NDC_Data[[#This Row],[340B Price]])*(NDC_Data[[#This Row],[Annual 340B Purchases]]/365*120)</f>
        <v>#N/A</v>
      </c>
      <c r="AA100" s="16" t="e">
        <f>(NDC_Data[[#This Row],[WAC Price]]-NDC_Data[[#This Row],[340B Price]])*(NDC_Data[[#This Row],[Annual 340B Purchases]])</f>
        <v>#N/A</v>
      </c>
      <c r="AC100" s="7"/>
      <c r="AD100" s="8"/>
    </row>
    <row r="101" spans="1:30" x14ac:dyDescent="0.55000000000000004">
      <c r="A101" s="38">
        <v>50242021455</v>
      </c>
      <c r="B101" s="38" t="s">
        <v>70</v>
      </c>
      <c r="C101" s="39" t="s">
        <v>210</v>
      </c>
      <c r="D101" s="39" t="s">
        <v>34</v>
      </c>
      <c r="E101" s="39" t="s">
        <v>109</v>
      </c>
      <c r="F101" s="39" t="s">
        <v>109</v>
      </c>
      <c r="G101" s="39" t="s">
        <v>110</v>
      </c>
      <c r="H101" s="39" t="s">
        <v>211</v>
      </c>
      <c r="I101" s="24">
        <f>SUMIFS('Historical Purchases'!Q:Q,'Historical Purchases'!N:N,NDC_Data[[#This Row],[NDC]])</f>
        <v>0</v>
      </c>
      <c r="J101" s="35" t="e">
        <f>_xlfn.XLOOKUP(NDC_Data[[#This Row],[NDC]],'Pricing Data'!C:C,'Pricing Data'!F:F)</f>
        <v>#N/A</v>
      </c>
      <c r="K101" s="36" t="e">
        <f>_xlfn.XLOOKUP(NDC_Data[[#This Row],[NDC]],'Pricing Data'!C:C,'Pricing Data'!J:J)</f>
        <v>#N/A</v>
      </c>
      <c r="L101" s="45" t="e">
        <f>I101*(J101-(NDC_Data[[#This Row],[340B Price]]*'Drug Cost Impact Summary'!$D$13))</f>
        <v>#N/A</v>
      </c>
      <c r="M101" s="45" t="e">
        <f>(NDC_Data[[#This Row],[WAC Price]])*(NDC_Data[[#This Row],[Annual 340B Purchases]])</f>
        <v>#N/A</v>
      </c>
      <c r="N101" s="40" t="e">
        <f>(NDC_Data[[#This Row],[340B Price]]*NDC_Data[[#This Row],[Annual 340B Purchases]])-NDC_Data[[#This Row],[Annual Spend at 340B]]</f>
        <v>#N/A</v>
      </c>
      <c r="O101" s="40" t="e">
        <f>(K101-J101)*I101*'Drug Cost Impact Summary'!$E$13</f>
        <v>#N/A</v>
      </c>
      <c r="P101" s="40" t="e">
        <f>NDC_Data[[#This Row],[Annual Spend at WAC]]-NDC_Data[[#This Row],[Annual Spend at 340B]]</f>
        <v>#N/A</v>
      </c>
      <c r="Q101" s="41" t="str">
        <f>IFERROR(NDC_Data[[#This Row],[Annual Inrease in Upfront Inventory Spend]]/NDC_Data[[#This Row],[Annual Spend at 340B]],"0")</f>
        <v>0</v>
      </c>
      <c r="R101" s="40" t="e">
        <f>NDC_Data[[#This Row],[Annual Impact of Lost COGS Discount]]+NDC_Data[[#This Row],[Annual Impact of Denied Rebates]]</f>
        <v>#N/A</v>
      </c>
      <c r="S101" s="42" t="str">
        <f>IFERROR(NDC_Data[[#This Row],[Total Annual Increase in Net Spend]]/NDC_Data[[#This Row],[Annual Spend at 340B]],"0")</f>
        <v>0</v>
      </c>
      <c r="T101" s="14"/>
      <c r="U101" s="43" t="e">
        <f>(NDC_Data[[#This Row],[WAC Price]]-NDC_Data[[#This Row],[340B Price]])*(NDC_Data[[#This Row],[Annual 340B Purchases]]/365*7)</f>
        <v>#N/A</v>
      </c>
      <c r="V101" s="40" t="e">
        <f>(NDC_Data[[#This Row],[WAC Price]]-NDC_Data[[#This Row],[340B Price]])*(NDC_Data[[#This Row],[Annual 340B Purchases]]/365*14)</f>
        <v>#N/A</v>
      </c>
      <c r="W101" s="40" t="e">
        <f>(NDC_Data[[#This Row],[WAC Price]]-NDC_Data[[#This Row],[340B Price]])*(NDC_Data[[#This Row],[Annual 340B Purchases]]/365*30)</f>
        <v>#N/A</v>
      </c>
      <c r="X101" s="40" t="e">
        <f>(NDC_Data[[#This Row],[WAC Price]]-NDC_Data[[#This Row],[340B Price]])*(NDC_Data[[#This Row],[Annual 340B Purchases]]/365*45)</f>
        <v>#N/A</v>
      </c>
      <c r="Y101" s="40" t="e">
        <f>(NDC_Data[[#This Row],[WAC Price]]-NDC_Data[[#This Row],[340B Price]])*(NDC_Data[[#This Row],[Annual 340B Purchases]]/365*60)</f>
        <v>#N/A</v>
      </c>
      <c r="Z101" s="40" t="e">
        <f>(NDC_Data[[#This Row],[WAC Price]]-NDC_Data[[#This Row],[340B Price]])*(NDC_Data[[#This Row],[Annual 340B Purchases]]/365*120)</f>
        <v>#N/A</v>
      </c>
      <c r="AA101" s="44" t="e">
        <f>(NDC_Data[[#This Row],[WAC Price]]-NDC_Data[[#This Row],[340B Price]])*(NDC_Data[[#This Row],[Annual 340B Purchases]])</f>
        <v>#N/A</v>
      </c>
      <c r="AC101" s="7"/>
      <c r="AD101" s="8"/>
    </row>
    <row r="102" spans="1:30" x14ac:dyDescent="0.55000000000000004">
      <c r="A102" s="9">
        <v>50242021401</v>
      </c>
      <c r="B102" s="9" t="s">
        <v>70</v>
      </c>
      <c r="C102" s="1" t="s">
        <v>212</v>
      </c>
      <c r="D102" s="1" t="s">
        <v>34</v>
      </c>
      <c r="E102" s="1" t="s">
        <v>109</v>
      </c>
      <c r="F102" s="1" t="s">
        <v>109</v>
      </c>
      <c r="G102" s="1" t="s">
        <v>110</v>
      </c>
      <c r="H102" s="1" t="s">
        <v>211</v>
      </c>
      <c r="I102" s="24">
        <f>SUMIFS('Historical Purchases'!Q:Q,'Historical Purchases'!N:N,NDC_Data[[#This Row],[NDC]])</f>
        <v>0</v>
      </c>
      <c r="J102" s="35" t="e">
        <f>_xlfn.XLOOKUP(NDC_Data[[#This Row],[NDC]],'Pricing Data'!C:C,'Pricing Data'!F:F)</f>
        <v>#N/A</v>
      </c>
      <c r="K102" s="36" t="e">
        <f>_xlfn.XLOOKUP(NDC_Data[[#This Row],[NDC]],'Pricing Data'!C:C,'Pricing Data'!J:J)</f>
        <v>#N/A</v>
      </c>
      <c r="L102" s="21" t="e">
        <f>I102*(J102-(NDC_Data[[#This Row],[340B Price]]*'Drug Cost Impact Summary'!$D$13))</f>
        <v>#N/A</v>
      </c>
      <c r="M102" s="21" t="e">
        <f>(NDC_Data[[#This Row],[WAC Price]])*(NDC_Data[[#This Row],[Annual 340B Purchases]])</f>
        <v>#N/A</v>
      </c>
      <c r="N102" s="2" t="e">
        <f>(NDC_Data[[#This Row],[340B Price]]*NDC_Data[[#This Row],[Annual 340B Purchases]])-NDC_Data[[#This Row],[Annual Spend at 340B]]</f>
        <v>#N/A</v>
      </c>
      <c r="O102" s="2" t="e">
        <f>(K102-J102)*I102*'Drug Cost Impact Summary'!$E$13</f>
        <v>#N/A</v>
      </c>
      <c r="P102" s="2" t="e">
        <f>NDC_Data[[#This Row],[Annual Spend at WAC]]-NDC_Data[[#This Row],[Annual Spend at 340B]]</f>
        <v>#N/A</v>
      </c>
      <c r="Q102" s="41" t="str">
        <f>IFERROR(NDC_Data[[#This Row],[Annual Inrease in Upfront Inventory Spend]]/NDC_Data[[#This Row],[Annual Spend at 340B]],"0")</f>
        <v>0</v>
      </c>
      <c r="R102" s="2" t="e">
        <f>NDC_Data[[#This Row],[Annual Impact of Lost COGS Discount]]+NDC_Data[[#This Row],[Annual Impact of Denied Rebates]]</f>
        <v>#N/A</v>
      </c>
      <c r="S102" s="6" t="str">
        <f>IFERROR(NDC_Data[[#This Row],[Total Annual Increase in Net Spend]]/NDC_Data[[#This Row],[Annual Spend at 340B]],"0")</f>
        <v>0</v>
      </c>
      <c r="T102" s="14"/>
      <c r="U102" s="15" t="e">
        <f>(NDC_Data[[#This Row],[WAC Price]]-NDC_Data[[#This Row],[340B Price]])*(NDC_Data[[#This Row],[Annual 340B Purchases]]/365*7)</f>
        <v>#N/A</v>
      </c>
      <c r="V102" s="2" t="e">
        <f>(NDC_Data[[#This Row],[WAC Price]]-NDC_Data[[#This Row],[340B Price]])*(NDC_Data[[#This Row],[Annual 340B Purchases]]/365*14)</f>
        <v>#N/A</v>
      </c>
      <c r="W102" s="2" t="e">
        <f>(NDC_Data[[#This Row],[WAC Price]]-NDC_Data[[#This Row],[340B Price]])*(NDC_Data[[#This Row],[Annual 340B Purchases]]/365*30)</f>
        <v>#N/A</v>
      </c>
      <c r="X102" s="2" t="e">
        <f>(NDC_Data[[#This Row],[WAC Price]]-NDC_Data[[#This Row],[340B Price]])*(NDC_Data[[#This Row],[Annual 340B Purchases]]/365*45)</f>
        <v>#N/A</v>
      </c>
      <c r="Y102" s="2" t="e">
        <f>(NDC_Data[[#This Row],[WAC Price]]-NDC_Data[[#This Row],[340B Price]])*(NDC_Data[[#This Row],[Annual 340B Purchases]]/365*60)</f>
        <v>#N/A</v>
      </c>
      <c r="Z102" s="2" t="e">
        <f>(NDC_Data[[#This Row],[WAC Price]]-NDC_Data[[#This Row],[340B Price]])*(NDC_Data[[#This Row],[Annual 340B Purchases]]/365*120)</f>
        <v>#N/A</v>
      </c>
      <c r="AA102" s="16" t="e">
        <f>(NDC_Data[[#This Row],[WAC Price]]-NDC_Data[[#This Row],[340B Price]])*(NDC_Data[[#This Row],[Annual 340B Purchases]])</f>
        <v>#N/A</v>
      </c>
      <c r="AC102" s="7"/>
      <c r="AD102" s="8"/>
    </row>
    <row r="103" spans="1:30" x14ac:dyDescent="0.55000000000000004">
      <c r="A103" s="38">
        <v>50242021403</v>
      </c>
      <c r="B103" s="38" t="s">
        <v>70</v>
      </c>
      <c r="C103" s="39" t="s">
        <v>212</v>
      </c>
      <c r="D103" s="39" t="s">
        <v>34</v>
      </c>
      <c r="E103" s="39" t="s">
        <v>109</v>
      </c>
      <c r="F103" s="39" t="s">
        <v>109</v>
      </c>
      <c r="G103" s="39" t="s">
        <v>110</v>
      </c>
      <c r="H103" s="39" t="s">
        <v>211</v>
      </c>
      <c r="I103" s="24">
        <f>SUMIFS('Historical Purchases'!Q:Q,'Historical Purchases'!N:N,NDC_Data[[#This Row],[NDC]])</f>
        <v>0</v>
      </c>
      <c r="J103" s="35" t="e">
        <f>_xlfn.XLOOKUP(NDC_Data[[#This Row],[NDC]],'Pricing Data'!C:C,'Pricing Data'!F:F)</f>
        <v>#N/A</v>
      </c>
      <c r="K103" s="36" t="e">
        <f>_xlfn.XLOOKUP(NDC_Data[[#This Row],[NDC]],'Pricing Data'!C:C,'Pricing Data'!J:J)</f>
        <v>#N/A</v>
      </c>
      <c r="L103" s="45" t="e">
        <f>I103*(J103-(NDC_Data[[#This Row],[340B Price]]*'Drug Cost Impact Summary'!$D$13))</f>
        <v>#N/A</v>
      </c>
      <c r="M103" s="45" t="e">
        <f>(NDC_Data[[#This Row],[WAC Price]])*(NDC_Data[[#This Row],[Annual 340B Purchases]])</f>
        <v>#N/A</v>
      </c>
      <c r="N103" s="40" t="e">
        <f>(NDC_Data[[#This Row],[340B Price]]*NDC_Data[[#This Row],[Annual 340B Purchases]])-NDC_Data[[#This Row],[Annual Spend at 340B]]</f>
        <v>#N/A</v>
      </c>
      <c r="O103" s="40" t="e">
        <f>(K103-J103)*I103*'Drug Cost Impact Summary'!$E$13</f>
        <v>#N/A</v>
      </c>
      <c r="P103" s="40" t="e">
        <f>NDC_Data[[#This Row],[Annual Spend at WAC]]-NDC_Data[[#This Row],[Annual Spend at 340B]]</f>
        <v>#N/A</v>
      </c>
      <c r="Q103" s="41" t="str">
        <f>IFERROR(NDC_Data[[#This Row],[Annual Inrease in Upfront Inventory Spend]]/NDC_Data[[#This Row],[Annual Spend at 340B]],"0")</f>
        <v>0</v>
      </c>
      <c r="R103" s="40" t="e">
        <f>NDC_Data[[#This Row],[Annual Impact of Lost COGS Discount]]+NDC_Data[[#This Row],[Annual Impact of Denied Rebates]]</f>
        <v>#N/A</v>
      </c>
      <c r="S103" s="42" t="str">
        <f>IFERROR(NDC_Data[[#This Row],[Total Annual Increase in Net Spend]]/NDC_Data[[#This Row],[Annual Spend at 340B]],"0")</f>
        <v>0</v>
      </c>
      <c r="T103" s="14"/>
      <c r="U103" s="43" t="e">
        <f>(NDC_Data[[#This Row],[WAC Price]]-NDC_Data[[#This Row],[340B Price]])*(NDC_Data[[#This Row],[Annual 340B Purchases]]/365*7)</f>
        <v>#N/A</v>
      </c>
      <c r="V103" s="40" t="e">
        <f>(NDC_Data[[#This Row],[WAC Price]]-NDC_Data[[#This Row],[340B Price]])*(NDC_Data[[#This Row],[Annual 340B Purchases]]/365*14)</f>
        <v>#N/A</v>
      </c>
      <c r="W103" s="40" t="e">
        <f>(NDC_Data[[#This Row],[WAC Price]]-NDC_Data[[#This Row],[340B Price]])*(NDC_Data[[#This Row],[Annual 340B Purchases]]/365*30)</f>
        <v>#N/A</v>
      </c>
      <c r="X103" s="40" t="e">
        <f>(NDC_Data[[#This Row],[WAC Price]]-NDC_Data[[#This Row],[340B Price]])*(NDC_Data[[#This Row],[Annual 340B Purchases]]/365*45)</f>
        <v>#N/A</v>
      </c>
      <c r="Y103" s="40" t="e">
        <f>(NDC_Data[[#This Row],[WAC Price]]-NDC_Data[[#This Row],[340B Price]])*(NDC_Data[[#This Row],[Annual 340B Purchases]]/365*60)</f>
        <v>#N/A</v>
      </c>
      <c r="Z103" s="40" t="e">
        <f>(NDC_Data[[#This Row],[WAC Price]]-NDC_Data[[#This Row],[340B Price]])*(NDC_Data[[#This Row],[Annual 340B Purchases]]/365*120)</f>
        <v>#N/A</v>
      </c>
      <c r="AA103" s="44" t="e">
        <f>(NDC_Data[[#This Row],[WAC Price]]-NDC_Data[[#This Row],[340B Price]])*(NDC_Data[[#This Row],[Annual 340B Purchases]])</f>
        <v>#N/A</v>
      </c>
      <c r="AC103" s="7"/>
      <c r="AD103" s="8"/>
    </row>
    <row r="104" spans="1:30" x14ac:dyDescent="0.55000000000000004">
      <c r="A104" s="9">
        <v>61958250501</v>
      </c>
      <c r="B104" s="9" t="s">
        <v>71</v>
      </c>
      <c r="C104" s="1" t="s">
        <v>213</v>
      </c>
      <c r="D104" s="1" t="s">
        <v>35</v>
      </c>
      <c r="E104" s="1" t="s">
        <v>109</v>
      </c>
      <c r="F104" s="1" t="s">
        <v>109</v>
      </c>
      <c r="G104" s="1" t="s">
        <v>110</v>
      </c>
      <c r="H104" s="1" t="s">
        <v>125</v>
      </c>
      <c r="I104" s="24">
        <f>SUMIFS('Historical Purchases'!Q:Q,'Historical Purchases'!N:N,NDC_Data[[#This Row],[NDC]])</f>
        <v>0</v>
      </c>
      <c r="J104" s="35" t="e">
        <f>_xlfn.XLOOKUP(NDC_Data[[#This Row],[NDC]],'Pricing Data'!C:C,'Pricing Data'!F:F)</f>
        <v>#N/A</v>
      </c>
      <c r="K104" s="36" t="e">
        <f>_xlfn.XLOOKUP(NDC_Data[[#This Row],[NDC]],'Pricing Data'!C:C,'Pricing Data'!J:J)</f>
        <v>#N/A</v>
      </c>
      <c r="L104" s="21" t="e">
        <f>I104*(J104-(NDC_Data[[#This Row],[340B Price]]*'Drug Cost Impact Summary'!$D$13))</f>
        <v>#N/A</v>
      </c>
      <c r="M104" s="21" t="e">
        <f>(NDC_Data[[#This Row],[WAC Price]])*(NDC_Data[[#This Row],[Annual 340B Purchases]])</f>
        <v>#N/A</v>
      </c>
      <c r="N104" s="2" t="e">
        <f>(NDC_Data[[#This Row],[340B Price]]*NDC_Data[[#This Row],[Annual 340B Purchases]])-NDC_Data[[#This Row],[Annual Spend at 340B]]</f>
        <v>#N/A</v>
      </c>
      <c r="O104" s="2" t="e">
        <f>(K104-J104)*I104*'Drug Cost Impact Summary'!$E$13</f>
        <v>#N/A</v>
      </c>
      <c r="P104" s="2" t="e">
        <f>NDC_Data[[#This Row],[Annual Spend at WAC]]-NDC_Data[[#This Row],[Annual Spend at 340B]]</f>
        <v>#N/A</v>
      </c>
      <c r="Q104" s="41" t="str">
        <f>IFERROR(NDC_Data[[#This Row],[Annual Inrease in Upfront Inventory Spend]]/NDC_Data[[#This Row],[Annual Spend at 340B]],"0")</f>
        <v>0</v>
      </c>
      <c r="R104" s="2" t="e">
        <f>NDC_Data[[#This Row],[Annual Impact of Lost COGS Discount]]+NDC_Data[[#This Row],[Annual Impact of Denied Rebates]]</f>
        <v>#N/A</v>
      </c>
      <c r="S104" s="6" t="str">
        <f>IFERROR(NDC_Data[[#This Row],[Total Annual Increase in Net Spend]]/NDC_Data[[#This Row],[Annual Spend at 340B]],"0")</f>
        <v>0</v>
      </c>
      <c r="T104" s="14"/>
      <c r="U104" s="15" t="e">
        <f>(NDC_Data[[#This Row],[WAC Price]]-NDC_Data[[#This Row],[340B Price]])*(NDC_Data[[#This Row],[Annual 340B Purchases]]/365*7)</f>
        <v>#N/A</v>
      </c>
      <c r="V104" s="2" t="e">
        <f>(NDC_Data[[#This Row],[WAC Price]]-NDC_Data[[#This Row],[340B Price]])*(NDC_Data[[#This Row],[Annual 340B Purchases]]/365*14)</f>
        <v>#N/A</v>
      </c>
      <c r="W104" s="2" t="e">
        <f>(NDC_Data[[#This Row],[WAC Price]]-NDC_Data[[#This Row],[340B Price]])*(NDC_Data[[#This Row],[Annual 340B Purchases]]/365*30)</f>
        <v>#N/A</v>
      </c>
      <c r="X104" s="2" t="e">
        <f>(NDC_Data[[#This Row],[WAC Price]]-NDC_Data[[#This Row],[340B Price]])*(NDC_Data[[#This Row],[Annual 340B Purchases]]/365*45)</f>
        <v>#N/A</v>
      </c>
      <c r="Y104" s="2" t="e">
        <f>(NDC_Data[[#This Row],[WAC Price]]-NDC_Data[[#This Row],[340B Price]])*(NDC_Data[[#This Row],[Annual 340B Purchases]]/365*60)</f>
        <v>#N/A</v>
      </c>
      <c r="Z104" s="2" t="e">
        <f>(NDC_Data[[#This Row],[WAC Price]]-NDC_Data[[#This Row],[340B Price]])*(NDC_Data[[#This Row],[Annual 340B Purchases]]/365*120)</f>
        <v>#N/A</v>
      </c>
      <c r="AA104" s="16" t="e">
        <f>(NDC_Data[[#This Row],[WAC Price]]-NDC_Data[[#This Row],[340B Price]])*(NDC_Data[[#This Row],[Annual 340B Purchases]])</f>
        <v>#N/A</v>
      </c>
      <c r="AC104" s="7"/>
      <c r="AD104" s="8"/>
    </row>
    <row r="105" spans="1:30" x14ac:dyDescent="0.55000000000000004">
      <c r="A105" s="38">
        <v>61958250601</v>
      </c>
      <c r="B105" s="38" t="s">
        <v>71</v>
      </c>
      <c r="C105" s="39" t="s">
        <v>213</v>
      </c>
      <c r="D105" s="39" t="s">
        <v>35</v>
      </c>
      <c r="E105" s="39" t="s">
        <v>109</v>
      </c>
      <c r="F105" s="39" t="s">
        <v>109</v>
      </c>
      <c r="G105" s="39" t="s">
        <v>110</v>
      </c>
      <c r="H105" s="39" t="s">
        <v>125</v>
      </c>
      <c r="I105" s="24">
        <f>SUMIFS('Historical Purchases'!Q:Q,'Historical Purchases'!N:N,NDC_Data[[#This Row],[NDC]])</f>
        <v>0</v>
      </c>
      <c r="J105" s="35" t="e">
        <f>_xlfn.XLOOKUP(NDC_Data[[#This Row],[NDC]],'Pricing Data'!C:C,'Pricing Data'!F:F)</f>
        <v>#N/A</v>
      </c>
      <c r="K105" s="36" t="e">
        <f>_xlfn.XLOOKUP(NDC_Data[[#This Row],[NDC]],'Pricing Data'!C:C,'Pricing Data'!J:J)</f>
        <v>#N/A</v>
      </c>
      <c r="L105" s="45" t="e">
        <f>I105*(J105-(NDC_Data[[#This Row],[340B Price]]*'Drug Cost Impact Summary'!$D$13))</f>
        <v>#N/A</v>
      </c>
      <c r="M105" s="45" t="e">
        <f>(NDC_Data[[#This Row],[WAC Price]])*(NDC_Data[[#This Row],[Annual 340B Purchases]])</f>
        <v>#N/A</v>
      </c>
      <c r="N105" s="40" t="e">
        <f>(NDC_Data[[#This Row],[340B Price]]*NDC_Data[[#This Row],[Annual 340B Purchases]])-NDC_Data[[#This Row],[Annual Spend at 340B]]</f>
        <v>#N/A</v>
      </c>
      <c r="O105" s="40" t="e">
        <f>(K105-J105)*I105*'Drug Cost Impact Summary'!$E$13</f>
        <v>#N/A</v>
      </c>
      <c r="P105" s="40" t="e">
        <f>NDC_Data[[#This Row],[Annual Spend at WAC]]-NDC_Data[[#This Row],[Annual Spend at 340B]]</f>
        <v>#N/A</v>
      </c>
      <c r="Q105" s="41" t="str">
        <f>IFERROR(NDC_Data[[#This Row],[Annual Inrease in Upfront Inventory Spend]]/NDC_Data[[#This Row],[Annual Spend at 340B]],"0")</f>
        <v>0</v>
      </c>
      <c r="R105" s="40" t="e">
        <f>NDC_Data[[#This Row],[Annual Impact of Lost COGS Discount]]+NDC_Data[[#This Row],[Annual Impact of Denied Rebates]]</f>
        <v>#N/A</v>
      </c>
      <c r="S105" s="42" t="str">
        <f>IFERROR(NDC_Data[[#This Row],[Total Annual Increase in Net Spend]]/NDC_Data[[#This Row],[Annual Spend at 340B]],"0")</f>
        <v>0</v>
      </c>
      <c r="T105" s="14"/>
      <c r="U105" s="43" t="e">
        <f>(NDC_Data[[#This Row],[WAC Price]]-NDC_Data[[#This Row],[340B Price]])*(NDC_Data[[#This Row],[Annual 340B Purchases]]/365*7)</f>
        <v>#N/A</v>
      </c>
      <c r="V105" s="40" t="e">
        <f>(NDC_Data[[#This Row],[WAC Price]]-NDC_Data[[#This Row],[340B Price]])*(NDC_Data[[#This Row],[Annual 340B Purchases]]/365*14)</f>
        <v>#N/A</v>
      </c>
      <c r="W105" s="40" t="e">
        <f>(NDC_Data[[#This Row],[WAC Price]]-NDC_Data[[#This Row],[340B Price]])*(NDC_Data[[#This Row],[Annual 340B Purchases]]/365*30)</f>
        <v>#N/A</v>
      </c>
      <c r="X105" s="40" t="e">
        <f>(NDC_Data[[#This Row],[WAC Price]]-NDC_Data[[#This Row],[340B Price]])*(NDC_Data[[#This Row],[Annual 340B Purchases]]/365*45)</f>
        <v>#N/A</v>
      </c>
      <c r="Y105" s="40" t="e">
        <f>(NDC_Data[[#This Row],[WAC Price]]-NDC_Data[[#This Row],[340B Price]])*(NDC_Data[[#This Row],[Annual 340B Purchases]]/365*60)</f>
        <v>#N/A</v>
      </c>
      <c r="Z105" s="40" t="e">
        <f>(NDC_Data[[#This Row],[WAC Price]]-NDC_Data[[#This Row],[340B Price]])*(NDC_Data[[#This Row],[Annual 340B Purchases]]/365*120)</f>
        <v>#N/A</v>
      </c>
      <c r="AA105" s="44" t="e">
        <f>(NDC_Data[[#This Row],[WAC Price]]-NDC_Data[[#This Row],[340B Price]])*(NDC_Data[[#This Row],[Annual 340B Purchases]])</f>
        <v>#N/A</v>
      </c>
      <c r="AC105" s="7"/>
      <c r="AD105" s="8"/>
    </row>
    <row r="106" spans="1:30" x14ac:dyDescent="0.55000000000000004">
      <c r="A106" s="9">
        <v>61958250101</v>
      </c>
      <c r="B106" s="9" t="s">
        <v>71</v>
      </c>
      <c r="C106" s="1" t="s">
        <v>214</v>
      </c>
      <c r="D106" s="1" t="s">
        <v>35</v>
      </c>
      <c r="E106" s="1" t="s">
        <v>109</v>
      </c>
      <c r="F106" s="1" t="s">
        <v>109</v>
      </c>
      <c r="G106" s="1" t="s">
        <v>110</v>
      </c>
      <c r="H106" s="1" t="s">
        <v>125</v>
      </c>
      <c r="I106" s="24">
        <f>SUMIFS('Historical Purchases'!Q:Q,'Historical Purchases'!N:N,NDC_Data[[#This Row],[NDC]])</f>
        <v>0</v>
      </c>
      <c r="J106" s="35" t="e">
        <f>_xlfn.XLOOKUP(NDC_Data[[#This Row],[NDC]],'Pricing Data'!C:C,'Pricing Data'!F:F)</f>
        <v>#N/A</v>
      </c>
      <c r="K106" s="36" t="e">
        <f>_xlfn.XLOOKUP(NDC_Data[[#This Row],[NDC]],'Pricing Data'!C:C,'Pricing Data'!J:J)</f>
        <v>#N/A</v>
      </c>
      <c r="L106" s="21" t="e">
        <f>I106*(J106-(NDC_Data[[#This Row],[340B Price]]*'Drug Cost Impact Summary'!$D$13))</f>
        <v>#N/A</v>
      </c>
      <c r="M106" s="21" t="e">
        <f>(NDC_Data[[#This Row],[WAC Price]])*(NDC_Data[[#This Row],[Annual 340B Purchases]])</f>
        <v>#N/A</v>
      </c>
      <c r="N106" s="2" t="e">
        <f>(NDC_Data[[#This Row],[340B Price]]*NDC_Data[[#This Row],[Annual 340B Purchases]])-NDC_Data[[#This Row],[Annual Spend at 340B]]</f>
        <v>#N/A</v>
      </c>
      <c r="O106" s="2" t="e">
        <f>(K106-J106)*I106*'Drug Cost Impact Summary'!$E$13</f>
        <v>#N/A</v>
      </c>
      <c r="P106" s="2" t="e">
        <f>NDC_Data[[#This Row],[Annual Spend at WAC]]-NDC_Data[[#This Row],[Annual Spend at 340B]]</f>
        <v>#N/A</v>
      </c>
      <c r="Q106" s="41" t="str">
        <f>IFERROR(NDC_Data[[#This Row],[Annual Inrease in Upfront Inventory Spend]]/NDC_Data[[#This Row],[Annual Spend at 340B]],"0")</f>
        <v>0</v>
      </c>
      <c r="R106" s="2" t="e">
        <f>NDC_Data[[#This Row],[Annual Impact of Lost COGS Discount]]+NDC_Data[[#This Row],[Annual Impact of Denied Rebates]]</f>
        <v>#N/A</v>
      </c>
      <c r="S106" s="6" t="str">
        <f>IFERROR(NDC_Data[[#This Row],[Total Annual Increase in Net Spend]]/NDC_Data[[#This Row],[Annual Spend at 340B]],"0")</f>
        <v>0</v>
      </c>
      <c r="T106" s="14"/>
      <c r="U106" s="15" t="e">
        <f>(NDC_Data[[#This Row],[WAC Price]]-NDC_Data[[#This Row],[340B Price]])*(NDC_Data[[#This Row],[Annual 340B Purchases]]/365*7)</f>
        <v>#N/A</v>
      </c>
      <c r="V106" s="2" t="e">
        <f>(NDC_Data[[#This Row],[WAC Price]]-NDC_Data[[#This Row],[340B Price]])*(NDC_Data[[#This Row],[Annual 340B Purchases]]/365*14)</f>
        <v>#N/A</v>
      </c>
      <c r="W106" s="2" t="e">
        <f>(NDC_Data[[#This Row],[WAC Price]]-NDC_Data[[#This Row],[340B Price]])*(NDC_Data[[#This Row],[Annual 340B Purchases]]/365*30)</f>
        <v>#N/A</v>
      </c>
      <c r="X106" s="2" t="e">
        <f>(NDC_Data[[#This Row],[WAC Price]]-NDC_Data[[#This Row],[340B Price]])*(NDC_Data[[#This Row],[Annual 340B Purchases]]/365*45)</f>
        <v>#N/A</v>
      </c>
      <c r="Y106" s="2" t="e">
        <f>(NDC_Data[[#This Row],[WAC Price]]-NDC_Data[[#This Row],[340B Price]])*(NDC_Data[[#This Row],[Annual 340B Purchases]]/365*60)</f>
        <v>#N/A</v>
      </c>
      <c r="Z106" s="2" t="e">
        <f>(NDC_Data[[#This Row],[WAC Price]]-NDC_Data[[#This Row],[340B Price]])*(NDC_Data[[#This Row],[Annual 340B Purchases]]/365*120)</f>
        <v>#N/A</v>
      </c>
      <c r="AA106" s="16" t="e">
        <f>(NDC_Data[[#This Row],[WAC Price]]-NDC_Data[[#This Row],[340B Price]])*(NDC_Data[[#This Row],[Annual 340B Purchases]])</f>
        <v>#N/A</v>
      </c>
      <c r="AC106" s="7"/>
      <c r="AD106" s="8"/>
    </row>
    <row r="107" spans="1:30" x14ac:dyDescent="0.55000000000000004">
      <c r="A107" s="38">
        <v>61958250103</v>
      </c>
      <c r="B107" s="38" t="s">
        <v>71</v>
      </c>
      <c r="C107" s="39" t="s">
        <v>214</v>
      </c>
      <c r="D107" s="39" t="s">
        <v>35</v>
      </c>
      <c r="E107" s="39" t="s">
        <v>109</v>
      </c>
      <c r="F107" s="39" t="s">
        <v>109</v>
      </c>
      <c r="G107" s="39" t="s">
        <v>110</v>
      </c>
      <c r="H107" s="39" t="s">
        <v>125</v>
      </c>
      <c r="I107" s="24">
        <f>SUMIFS('Historical Purchases'!Q:Q,'Historical Purchases'!N:N,NDC_Data[[#This Row],[NDC]])</f>
        <v>0</v>
      </c>
      <c r="J107" s="35" t="e">
        <f>_xlfn.XLOOKUP(NDC_Data[[#This Row],[NDC]],'Pricing Data'!C:C,'Pricing Data'!F:F)</f>
        <v>#N/A</v>
      </c>
      <c r="K107" s="36" t="e">
        <f>_xlfn.XLOOKUP(NDC_Data[[#This Row],[NDC]],'Pricing Data'!C:C,'Pricing Data'!J:J)</f>
        <v>#N/A</v>
      </c>
      <c r="L107" s="45" t="e">
        <f>I107*(J107-(NDC_Data[[#This Row],[340B Price]]*'Drug Cost Impact Summary'!$D$13))</f>
        <v>#N/A</v>
      </c>
      <c r="M107" s="45" t="e">
        <f>(NDC_Data[[#This Row],[WAC Price]])*(NDC_Data[[#This Row],[Annual 340B Purchases]])</f>
        <v>#N/A</v>
      </c>
      <c r="N107" s="40" t="e">
        <f>(NDC_Data[[#This Row],[340B Price]]*NDC_Data[[#This Row],[Annual 340B Purchases]])-NDC_Data[[#This Row],[Annual Spend at 340B]]</f>
        <v>#N/A</v>
      </c>
      <c r="O107" s="40" t="e">
        <f>(K107-J107)*I107*'Drug Cost Impact Summary'!$E$13</f>
        <v>#N/A</v>
      </c>
      <c r="P107" s="40" t="e">
        <f>NDC_Data[[#This Row],[Annual Spend at WAC]]-NDC_Data[[#This Row],[Annual Spend at 340B]]</f>
        <v>#N/A</v>
      </c>
      <c r="Q107" s="41" t="str">
        <f>IFERROR(NDC_Data[[#This Row],[Annual Inrease in Upfront Inventory Spend]]/NDC_Data[[#This Row],[Annual Spend at 340B]],"0")</f>
        <v>0</v>
      </c>
      <c r="R107" s="40" t="e">
        <f>NDC_Data[[#This Row],[Annual Impact of Lost COGS Discount]]+NDC_Data[[#This Row],[Annual Impact of Denied Rebates]]</f>
        <v>#N/A</v>
      </c>
      <c r="S107" s="42" t="str">
        <f>IFERROR(NDC_Data[[#This Row],[Total Annual Increase in Net Spend]]/NDC_Data[[#This Row],[Annual Spend at 340B]],"0")</f>
        <v>0</v>
      </c>
      <c r="T107" s="14"/>
      <c r="U107" s="43" t="e">
        <f>(NDC_Data[[#This Row],[WAC Price]]-NDC_Data[[#This Row],[340B Price]])*(NDC_Data[[#This Row],[Annual 340B Purchases]]/365*7)</f>
        <v>#N/A</v>
      </c>
      <c r="V107" s="40" t="e">
        <f>(NDC_Data[[#This Row],[WAC Price]]-NDC_Data[[#This Row],[340B Price]])*(NDC_Data[[#This Row],[Annual 340B Purchases]]/365*14)</f>
        <v>#N/A</v>
      </c>
      <c r="W107" s="40" t="e">
        <f>(NDC_Data[[#This Row],[WAC Price]]-NDC_Data[[#This Row],[340B Price]])*(NDC_Data[[#This Row],[Annual 340B Purchases]]/365*30)</f>
        <v>#N/A</v>
      </c>
      <c r="X107" s="40" t="e">
        <f>(NDC_Data[[#This Row],[WAC Price]]-NDC_Data[[#This Row],[340B Price]])*(NDC_Data[[#This Row],[Annual 340B Purchases]]/365*45)</f>
        <v>#N/A</v>
      </c>
      <c r="Y107" s="40" t="e">
        <f>(NDC_Data[[#This Row],[WAC Price]]-NDC_Data[[#This Row],[340B Price]])*(NDC_Data[[#This Row],[Annual 340B Purchases]]/365*60)</f>
        <v>#N/A</v>
      </c>
      <c r="Z107" s="40" t="e">
        <f>(NDC_Data[[#This Row],[WAC Price]]-NDC_Data[[#This Row],[340B Price]])*(NDC_Data[[#This Row],[Annual 340B Purchases]]/365*120)</f>
        <v>#N/A</v>
      </c>
      <c r="AA107" s="44" t="e">
        <f>(NDC_Data[[#This Row],[WAC Price]]-NDC_Data[[#This Row],[340B Price]])*(NDC_Data[[#This Row],[Annual 340B Purchases]])</f>
        <v>#N/A</v>
      </c>
      <c r="AC107" s="7"/>
      <c r="AD107" s="8"/>
    </row>
    <row r="108" spans="1:30" x14ac:dyDescent="0.55000000000000004">
      <c r="A108" s="9">
        <v>173086906</v>
      </c>
      <c r="B108" s="9" t="s">
        <v>72</v>
      </c>
      <c r="C108" s="1" t="s">
        <v>215</v>
      </c>
      <c r="D108" s="1" t="s">
        <v>29</v>
      </c>
      <c r="E108" s="1" t="s">
        <v>109</v>
      </c>
      <c r="F108" s="1" t="s">
        <v>109</v>
      </c>
      <c r="G108" s="1" t="s">
        <v>110</v>
      </c>
      <c r="H108" s="1" t="s">
        <v>199</v>
      </c>
      <c r="I108" s="24">
        <f>SUMIFS('Historical Purchases'!Q:Q,'Historical Purchases'!N:N,NDC_Data[[#This Row],[NDC]])</f>
        <v>0</v>
      </c>
      <c r="J108" s="35" t="e">
        <f>_xlfn.XLOOKUP(NDC_Data[[#This Row],[NDC]],'Pricing Data'!C:C,'Pricing Data'!F:F)</f>
        <v>#N/A</v>
      </c>
      <c r="K108" s="36" t="e">
        <f>_xlfn.XLOOKUP(NDC_Data[[#This Row],[NDC]],'Pricing Data'!C:C,'Pricing Data'!J:J)</f>
        <v>#N/A</v>
      </c>
      <c r="L108" s="21" t="e">
        <f>I108*(J108-(NDC_Data[[#This Row],[340B Price]]*'Drug Cost Impact Summary'!$D$13))</f>
        <v>#N/A</v>
      </c>
      <c r="M108" s="21" t="e">
        <f>(NDC_Data[[#This Row],[WAC Price]])*(NDC_Data[[#This Row],[Annual 340B Purchases]])</f>
        <v>#N/A</v>
      </c>
      <c r="N108" s="2" t="e">
        <f>(NDC_Data[[#This Row],[340B Price]]*NDC_Data[[#This Row],[Annual 340B Purchases]])-NDC_Data[[#This Row],[Annual Spend at 340B]]</f>
        <v>#N/A</v>
      </c>
      <c r="O108" s="2" t="e">
        <f>(K108-J108)*I108*'Drug Cost Impact Summary'!$E$13</f>
        <v>#N/A</v>
      </c>
      <c r="P108" s="2" t="e">
        <f>NDC_Data[[#This Row],[Annual Spend at WAC]]-NDC_Data[[#This Row],[Annual Spend at 340B]]</f>
        <v>#N/A</v>
      </c>
      <c r="Q108" s="41" t="str">
        <f>IFERROR(NDC_Data[[#This Row],[Annual Inrease in Upfront Inventory Spend]]/NDC_Data[[#This Row],[Annual Spend at 340B]],"0")</f>
        <v>0</v>
      </c>
      <c r="R108" s="2" t="e">
        <f>NDC_Data[[#This Row],[Annual Impact of Lost COGS Discount]]+NDC_Data[[#This Row],[Annual Impact of Denied Rebates]]</f>
        <v>#N/A</v>
      </c>
      <c r="S108" s="6" t="str">
        <f>IFERROR(NDC_Data[[#This Row],[Total Annual Increase in Net Spend]]/NDC_Data[[#This Row],[Annual Spend at 340B]],"0")</f>
        <v>0</v>
      </c>
      <c r="T108" s="14"/>
      <c r="U108" s="15" t="e">
        <f>(NDC_Data[[#This Row],[WAC Price]]-NDC_Data[[#This Row],[340B Price]])*(NDC_Data[[#This Row],[Annual 340B Purchases]]/365*7)</f>
        <v>#N/A</v>
      </c>
      <c r="V108" s="2" t="e">
        <f>(NDC_Data[[#This Row],[WAC Price]]-NDC_Data[[#This Row],[340B Price]])*(NDC_Data[[#This Row],[Annual 340B Purchases]]/365*14)</f>
        <v>#N/A</v>
      </c>
      <c r="W108" s="2" t="e">
        <f>(NDC_Data[[#This Row],[WAC Price]]-NDC_Data[[#This Row],[340B Price]])*(NDC_Data[[#This Row],[Annual 340B Purchases]]/365*30)</f>
        <v>#N/A</v>
      </c>
      <c r="X108" s="2" t="e">
        <f>(NDC_Data[[#This Row],[WAC Price]]-NDC_Data[[#This Row],[340B Price]])*(NDC_Data[[#This Row],[Annual 340B Purchases]]/365*45)</f>
        <v>#N/A</v>
      </c>
      <c r="Y108" s="2" t="e">
        <f>(NDC_Data[[#This Row],[WAC Price]]-NDC_Data[[#This Row],[340B Price]])*(NDC_Data[[#This Row],[Annual 340B Purchases]]/365*60)</f>
        <v>#N/A</v>
      </c>
      <c r="Z108" s="2" t="e">
        <f>(NDC_Data[[#This Row],[WAC Price]]-NDC_Data[[#This Row],[340B Price]])*(NDC_Data[[#This Row],[Annual 340B Purchases]]/365*120)</f>
        <v>#N/A</v>
      </c>
      <c r="AA108" s="16" t="e">
        <f>(NDC_Data[[#This Row],[WAC Price]]-NDC_Data[[#This Row],[340B Price]])*(NDC_Data[[#This Row],[Annual 340B Purchases]])</f>
        <v>#N/A</v>
      </c>
      <c r="AC108" s="7"/>
      <c r="AD108" s="8"/>
    </row>
    <row r="109" spans="1:30" x14ac:dyDescent="0.55000000000000004">
      <c r="A109" s="38">
        <v>173086910</v>
      </c>
      <c r="B109" s="38" t="s">
        <v>72</v>
      </c>
      <c r="C109" s="39" t="s">
        <v>215</v>
      </c>
      <c r="D109" s="39" t="s">
        <v>29</v>
      </c>
      <c r="E109" s="39" t="s">
        <v>109</v>
      </c>
      <c r="F109" s="39" t="s">
        <v>109</v>
      </c>
      <c r="G109" s="39" t="s">
        <v>110</v>
      </c>
      <c r="H109" s="39" t="s">
        <v>145</v>
      </c>
      <c r="I109" s="24">
        <f>SUMIFS('Historical Purchases'!Q:Q,'Historical Purchases'!N:N,NDC_Data[[#This Row],[NDC]])</f>
        <v>0</v>
      </c>
      <c r="J109" s="35" t="e">
        <f>_xlfn.XLOOKUP(NDC_Data[[#This Row],[NDC]],'Pricing Data'!C:C,'Pricing Data'!F:F)</f>
        <v>#N/A</v>
      </c>
      <c r="K109" s="36" t="e">
        <f>_xlfn.XLOOKUP(NDC_Data[[#This Row],[NDC]],'Pricing Data'!C:C,'Pricing Data'!J:J)</f>
        <v>#N/A</v>
      </c>
      <c r="L109" s="45" t="e">
        <f>I109*(J109-(NDC_Data[[#This Row],[340B Price]]*'Drug Cost Impact Summary'!$D$13))</f>
        <v>#N/A</v>
      </c>
      <c r="M109" s="45" t="e">
        <f>(NDC_Data[[#This Row],[WAC Price]])*(NDC_Data[[#This Row],[Annual 340B Purchases]])</f>
        <v>#N/A</v>
      </c>
      <c r="N109" s="40" t="e">
        <f>(NDC_Data[[#This Row],[340B Price]]*NDC_Data[[#This Row],[Annual 340B Purchases]])-NDC_Data[[#This Row],[Annual Spend at 340B]]</f>
        <v>#N/A</v>
      </c>
      <c r="O109" s="40" t="e">
        <f>(K109-J109)*I109*'Drug Cost Impact Summary'!$E$13</f>
        <v>#N/A</v>
      </c>
      <c r="P109" s="40" t="e">
        <f>NDC_Data[[#This Row],[Annual Spend at WAC]]-NDC_Data[[#This Row],[Annual Spend at 340B]]</f>
        <v>#N/A</v>
      </c>
      <c r="Q109" s="41" t="str">
        <f>IFERROR(NDC_Data[[#This Row],[Annual Inrease in Upfront Inventory Spend]]/NDC_Data[[#This Row],[Annual Spend at 340B]],"0")</f>
        <v>0</v>
      </c>
      <c r="R109" s="40" t="e">
        <f>NDC_Data[[#This Row],[Annual Impact of Lost COGS Discount]]+NDC_Data[[#This Row],[Annual Impact of Denied Rebates]]</f>
        <v>#N/A</v>
      </c>
      <c r="S109" s="42" t="str">
        <f>IFERROR(NDC_Data[[#This Row],[Total Annual Increase in Net Spend]]/NDC_Data[[#This Row],[Annual Spend at 340B]],"0")</f>
        <v>0</v>
      </c>
      <c r="T109" s="14"/>
      <c r="U109" s="43" t="e">
        <f>(NDC_Data[[#This Row],[WAC Price]]-NDC_Data[[#This Row],[340B Price]])*(NDC_Data[[#This Row],[Annual 340B Purchases]]/365*7)</f>
        <v>#N/A</v>
      </c>
      <c r="V109" s="40" t="e">
        <f>(NDC_Data[[#This Row],[WAC Price]]-NDC_Data[[#This Row],[340B Price]])*(NDC_Data[[#This Row],[Annual 340B Purchases]]/365*14)</f>
        <v>#N/A</v>
      </c>
      <c r="W109" s="40" t="e">
        <f>(NDC_Data[[#This Row],[WAC Price]]-NDC_Data[[#This Row],[340B Price]])*(NDC_Data[[#This Row],[Annual 340B Purchases]]/365*30)</f>
        <v>#N/A</v>
      </c>
      <c r="X109" s="40" t="e">
        <f>(NDC_Data[[#This Row],[WAC Price]]-NDC_Data[[#This Row],[340B Price]])*(NDC_Data[[#This Row],[Annual 340B Purchases]]/365*45)</f>
        <v>#N/A</v>
      </c>
      <c r="Y109" s="40" t="e">
        <f>(NDC_Data[[#This Row],[WAC Price]]-NDC_Data[[#This Row],[340B Price]])*(NDC_Data[[#This Row],[Annual 340B Purchases]]/365*60)</f>
        <v>#N/A</v>
      </c>
      <c r="Z109" s="40" t="e">
        <f>(NDC_Data[[#This Row],[WAC Price]]-NDC_Data[[#This Row],[340B Price]])*(NDC_Data[[#This Row],[Annual 340B Purchases]]/365*120)</f>
        <v>#N/A</v>
      </c>
      <c r="AA109" s="44" t="e">
        <f>(NDC_Data[[#This Row],[WAC Price]]-NDC_Data[[#This Row],[340B Price]])*(NDC_Data[[#This Row],[Annual 340B Purchases]])</f>
        <v>#N/A</v>
      </c>
      <c r="AC109" s="7"/>
      <c r="AD109" s="8"/>
    </row>
    <row r="110" spans="1:30" x14ac:dyDescent="0.55000000000000004">
      <c r="A110" s="9">
        <v>173085910</v>
      </c>
      <c r="B110" s="9" t="s">
        <v>51</v>
      </c>
      <c r="C110" s="1" t="s">
        <v>216</v>
      </c>
      <c r="D110" s="1" t="s">
        <v>29</v>
      </c>
      <c r="E110" s="1" t="s">
        <v>109</v>
      </c>
      <c r="F110" s="1" t="s">
        <v>110</v>
      </c>
      <c r="G110" s="1" t="s">
        <v>110</v>
      </c>
      <c r="H110" s="1" t="s">
        <v>145</v>
      </c>
      <c r="I110" s="24">
        <f>SUMIFS('Historical Purchases'!Q:Q,'Historical Purchases'!N:N,NDC_Data[[#This Row],[NDC]])</f>
        <v>0</v>
      </c>
      <c r="J110" s="35" t="e">
        <f>_xlfn.XLOOKUP(NDC_Data[[#This Row],[NDC]],'Pricing Data'!C:C,'Pricing Data'!F:F)</f>
        <v>#N/A</v>
      </c>
      <c r="K110" s="36" t="e">
        <f>_xlfn.XLOOKUP(NDC_Data[[#This Row],[NDC]],'Pricing Data'!C:C,'Pricing Data'!J:J)</f>
        <v>#N/A</v>
      </c>
      <c r="L110" s="21" t="e">
        <f>I110*(J110-(NDC_Data[[#This Row],[340B Price]]*'Drug Cost Impact Summary'!$D$13))</f>
        <v>#N/A</v>
      </c>
      <c r="M110" s="21" t="e">
        <f>(NDC_Data[[#This Row],[WAC Price]])*(NDC_Data[[#This Row],[Annual 340B Purchases]])</f>
        <v>#N/A</v>
      </c>
      <c r="N110" s="2" t="e">
        <f>(NDC_Data[[#This Row],[340B Price]]*NDC_Data[[#This Row],[Annual 340B Purchases]])-NDC_Data[[#This Row],[Annual Spend at 340B]]</f>
        <v>#N/A</v>
      </c>
      <c r="O110" s="2" t="e">
        <f>(K110-J110)*I110*'Drug Cost Impact Summary'!$E$13</f>
        <v>#N/A</v>
      </c>
      <c r="P110" s="2" t="e">
        <f>NDC_Data[[#This Row],[Annual Spend at WAC]]-NDC_Data[[#This Row],[Annual Spend at 340B]]</f>
        <v>#N/A</v>
      </c>
      <c r="Q110" s="41" t="str">
        <f>IFERROR(NDC_Data[[#This Row],[Annual Inrease in Upfront Inventory Spend]]/NDC_Data[[#This Row],[Annual Spend at 340B]],"0")</f>
        <v>0</v>
      </c>
      <c r="R110" s="2" t="e">
        <f>NDC_Data[[#This Row],[Annual Impact of Lost COGS Discount]]+NDC_Data[[#This Row],[Annual Impact of Denied Rebates]]</f>
        <v>#N/A</v>
      </c>
      <c r="S110" s="6" t="str">
        <f>IFERROR(NDC_Data[[#This Row],[Total Annual Increase in Net Spend]]/NDC_Data[[#This Row],[Annual Spend at 340B]],"0")</f>
        <v>0</v>
      </c>
      <c r="T110" s="14"/>
      <c r="U110" s="15" t="e">
        <f>(NDC_Data[[#This Row],[WAC Price]]-NDC_Data[[#This Row],[340B Price]])*(NDC_Data[[#This Row],[Annual 340B Purchases]]/365*7)</f>
        <v>#N/A</v>
      </c>
      <c r="V110" s="2" t="e">
        <f>(NDC_Data[[#This Row],[WAC Price]]-NDC_Data[[#This Row],[340B Price]])*(NDC_Data[[#This Row],[Annual 340B Purchases]]/365*14)</f>
        <v>#N/A</v>
      </c>
      <c r="W110" s="2" t="e">
        <f>(NDC_Data[[#This Row],[WAC Price]]-NDC_Data[[#This Row],[340B Price]])*(NDC_Data[[#This Row],[Annual 340B Purchases]]/365*30)</f>
        <v>#N/A</v>
      </c>
      <c r="X110" s="2" t="e">
        <f>(NDC_Data[[#This Row],[WAC Price]]-NDC_Data[[#This Row],[340B Price]])*(NDC_Data[[#This Row],[Annual 340B Purchases]]/365*45)</f>
        <v>#N/A</v>
      </c>
      <c r="Y110" s="2" t="e">
        <f>(NDC_Data[[#This Row],[WAC Price]]-NDC_Data[[#This Row],[340B Price]])*(NDC_Data[[#This Row],[Annual 340B Purchases]]/365*60)</f>
        <v>#N/A</v>
      </c>
      <c r="Z110" s="2" t="e">
        <f>(NDC_Data[[#This Row],[WAC Price]]-NDC_Data[[#This Row],[340B Price]])*(NDC_Data[[#This Row],[Annual 340B Purchases]]/365*120)</f>
        <v>#N/A</v>
      </c>
      <c r="AA110" s="16" t="e">
        <f>(NDC_Data[[#This Row],[WAC Price]]-NDC_Data[[#This Row],[340B Price]])*(NDC_Data[[#This Row],[Annual 340B Purchases]])</f>
        <v>#N/A</v>
      </c>
      <c r="AC110" s="7"/>
      <c r="AD110" s="8"/>
    </row>
    <row r="111" spans="1:30" x14ac:dyDescent="0.55000000000000004">
      <c r="A111" s="38">
        <v>173085914</v>
      </c>
      <c r="B111" s="38" t="s">
        <v>51</v>
      </c>
      <c r="C111" s="39" t="s">
        <v>216</v>
      </c>
      <c r="D111" s="39" t="s">
        <v>29</v>
      </c>
      <c r="E111" s="39" t="s">
        <v>109</v>
      </c>
      <c r="F111" s="39" t="s">
        <v>110</v>
      </c>
      <c r="G111" s="39" t="s">
        <v>110</v>
      </c>
      <c r="H111" s="39" t="s">
        <v>118</v>
      </c>
      <c r="I111" s="24">
        <f>SUMIFS('Historical Purchases'!Q:Q,'Historical Purchases'!N:N,NDC_Data[[#This Row],[NDC]])</f>
        <v>0</v>
      </c>
      <c r="J111" s="35" t="e">
        <f>_xlfn.XLOOKUP(NDC_Data[[#This Row],[NDC]],'Pricing Data'!C:C,'Pricing Data'!F:F)</f>
        <v>#N/A</v>
      </c>
      <c r="K111" s="36" t="e">
        <f>_xlfn.XLOOKUP(NDC_Data[[#This Row],[NDC]],'Pricing Data'!C:C,'Pricing Data'!J:J)</f>
        <v>#N/A</v>
      </c>
      <c r="L111" s="45" t="e">
        <f>I111*(J111-(NDC_Data[[#This Row],[340B Price]]*'Drug Cost Impact Summary'!$D$13))</f>
        <v>#N/A</v>
      </c>
      <c r="M111" s="45" t="e">
        <f>(NDC_Data[[#This Row],[WAC Price]])*(NDC_Data[[#This Row],[Annual 340B Purchases]])</f>
        <v>#N/A</v>
      </c>
      <c r="N111" s="40" t="e">
        <f>(NDC_Data[[#This Row],[340B Price]]*NDC_Data[[#This Row],[Annual 340B Purchases]])-NDC_Data[[#This Row],[Annual Spend at 340B]]</f>
        <v>#N/A</v>
      </c>
      <c r="O111" s="40" t="e">
        <f>(K111-J111)*I111*'Drug Cost Impact Summary'!$E$13</f>
        <v>#N/A</v>
      </c>
      <c r="P111" s="40" t="e">
        <f>NDC_Data[[#This Row],[Annual Spend at WAC]]-NDC_Data[[#This Row],[Annual Spend at 340B]]</f>
        <v>#N/A</v>
      </c>
      <c r="Q111" s="41" t="str">
        <f>IFERROR(NDC_Data[[#This Row],[Annual Inrease in Upfront Inventory Spend]]/NDC_Data[[#This Row],[Annual Spend at 340B]],"0")</f>
        <v>0</v>
      </c>
      <c r="R111" s="40" t="e">
        <f>NDC_Data[[#This Row],[Annual Impact of Lost COGS Discount]]+NDC_Data[[#This Row],[Annual Impact of Denied Rebates]]</f>
        <v>#N/A</v>
      </c>
      <c r="S111" s="42" t="str">
        <f>IFERROR(NDC_Data[[#This Row],[Total Annual Increase in Net Spend]]/NDC_Data[[#This Row],[Annual Spend at 340B]],"0")</f>
        <v>0</v>
      </c>
      <c r="T111" s="14"/>
      <c r="U111" s="43" t="e">
        <f>(NDC_Data[[#This Row],[WAC Price]]-NDC_Data[[#This Row],[340B Price]])*(NDC_Data[[#This Row],[Annual 340B Purchases]]/365*7)</f>
        <v>#N/A</v>
      </c>
      <c r="V111" s="40" t="e">
        <f>(NDC_Data[[#This Row],[WAC Price]]-NDC_Data[[#This Row],[340B Price]])*(NDC_Data[[#This Row],[Annual 340B Purchases]]/365*14)</f>
        <v>#N/A</v>
      </c>
      <c r="W111" s="40" t="e">
        <f>(NDC_Data[[#This Row],[WAC Price]]-NDC_Data[[#This Row],[340B Price]])*(NDC_Data[[#This Row],[Annual 340B Purchases]]/365*30)</f>
        <v>#N/A</v>
      </c>
      <c r="X111" s="40" t="e">
        <f>(NDC_Data[[#This Row],[WAC Price]]-NDC_Data[[#This Row],[340B Price]])*(NDC_Data[[#This Row],[Annual 340B Purchases]]/365*45)</f>
        <v>#N/A</v>
      </c>
      <c r="Y111" s="40" t="e">
        <f>(NDC_Data[[#This Row],[WAC Price]]-NDC_Data[[#This Row],[340B Price]])*(NDC_Data[[#This Row],[Annual 340B Purchases]]/365*60)</f>
        <v>#N/A</v>
      </c>
      <c r="Z111" s="40" t="e">
        <f>(NDC_Data[[#This Row],[WAC Price]]-NDC_Data[[#This Row],[340B Price]])*(NDC_Data[[#This Row],[Annual 340B Purchases]]/365*120)</f>
        <v>#N/A</v>
      </c>
      <c r="AA111" s="44" t="e">
        <f>(NDC_Data[[#This Row],[WAC Price]]-NDC_Data[[#This Row],[340B Price]])*(NDC_Data[[#This Row],[Annual 340B Purchases]])</f>
        <v>#N/A</v>
      </c>
      <c r="AC111" s="7"/>
      <c r="AD111" s="8"/>
    </row>
    <row r="112" spans="1:30" x14ac:dyDescent="0.55000000000000004">
      <c r="A112" s="9">
        <v>173088210</v>
      </c>
      <c r="B112" s="9" t="s">
        <v>51</v>
      </c>
      <c r="C112" s="1" t="s">
        <v>217</v>
      </c>
      <c r="D112" s="1" t="s">
        <v>29</v>
      </c>
      <c r="E112" s="1" t="s">
        <v>109</v>
      </c>
      <c r="F112" s="1" t="s">
        <v>110</v>
      </c>
      <c r="G112" s="1" t="s">
        <v>110</v>
      </c>
      <c r="H112" s="1" t="s">
        <v>145</v>
      </c>
      <c r="I112" s="24">
        <f>SUMIFS('Historical Purchases'!Q:Q,'Historical Purchases'!N:N,NDC_Data[[#This Row],[NDC]])</f>
        <v>0</v>
      </c>
      <c r="J112" s="35" t="e">
        <f>_xlfn.XLOOKUP(NDC_Data[[#This Row],[NDC]],'Pricing Data'!C:C,'Pricing Data'!F:F)</f>
        <v>#N/A</v>
      </c>
      <c r="K112" s="36" t="e">
        <f>_xlfn.XLOOKUP(NDC_Data[[#This Row],[NDC]],'Pricing Data'!C:C,'Pricing Data'!J:J)</f>
        <v>#N/A</v>
      </c>
      <c r="L112" s="21" t="e">
        <f>I112*(J112-(NDC_Data[[#This Row],[340B Price]]*'Drug Cost Impact Summary'!$D$13))</f>
        <v>#N/A</v>
      </c>
      <c r="M112" s="21" t="e">
        <f>(NDC_Data[[#This Row],[WAC Price]])*(NDC_Data[[#This Row],[Annual 340B Purchases]])</f>
        <v>#N/A</v>
      </c>
      <c r="N112" s="2" t="e">
        <f>(NDC_Data[[#This Row],[340B Price]]*NDC_Data[[#This Row],[Annual 340B Purchases]])-NDC_Data[[#This Row],[Annual Spend at 340B]]</f>
        <v>#N/A</v>
      </c>
      <c r="O112" s="2" t="e">
        <f>(K112-J112)*I112*'Drug Cost Impact Summary'!$E$13</f>
        <v>#N/A</v>
      </c>
      <c r="P112" s="2" t="e">
        <f>NDC_Data[[#This Row],[Annual Spend at WAC]]-NDC_Data[[#This Row],[Annual Spend at 340B]]</f>
        <v>#N/A</v>
      </c>
      <c r="Q112" s="41" t="str">
        <f>IFERROR(NDC_Data[[#This Row],[Annual Inrease in Upfront Inventory Spend]]/NDC_Data[[#This Row],[Annual Spend at 340B]],"0")</f>
        <v>0</v>
      </c>
      <c r="R112" s="2" t="e">
        <f>NDC_Data[[#This Row],[Annual Impact of Lost COGS Discount]]+NDC_Data[[#This Row],[Annual Impact of Denied Rebates]]</f>
        <v>#N/A</v>
      </c>
      <c r="S112" s="6" t="str">
        <f>IFERROR(NDC_Data[[#This Row],[Total Annual Increase in Net Spend]]/NDC_Data[[#This Row],[Annual Spend at 340B]],"0")</f>
        <v>0</v>
      </c>
      <c r="T112" s="14"/>
      <c r="U112" s="15" t="e">
        <f>(NDC_Data[[#This Row],[WAC Price]]-NDC_Data[[#This Row],[340B Price]])*(NDC_Data[[#This Row],[Annual 340B Purchases]]/365*7)</f>
        <v>#N/A</v>
      </c>
      <c r="V112" s="2" t="e">
        <f>(NDC_Data[[#This Row],[WAC Price]]-NDC_Data[[#This Row],[340B Price]])*(NDC_Data[[#This Row],[Annual 340B Purchases]]/365*14)</f>
        <v>#N/A</v>
      </c>
      <c r="W112" s="2" t="e">
        <f>(NDC_Data[[#This Row],[WAC Price]]-NDC_Data[[#This Row],[340B Price]])*(NDC_Data[[#This Row],[Annual 340B Purchases]]/365*30)</f>
        <v>#N/A</v>
      </c>
      <c r="X112" s="2" t="e">
        <f>(NDC_Data[[#This Row],[WAC Price]]-NDC_Data[[#This Row],[340B Price]])*(NDC_Data[[#This Row],[Annual 340B Purchases]]/365*45)</f>
        <v>#N/A</v>
      </c>
      <c r="Y112" s="2" t="e">
        <f>(NDC_Data[[#This Row],[WAC Price]]-NDC_Data[[#This Row],[340B Price]])*(NDC_Data[[#This Row],[Annual 340B Purchases]]/365*60)</f>
        <v>#N/A</v>
      </c>
      <c r="Z112" s="2" t="e">
        <f>(NDC_Data[[#This Row],[WAC Price]]-NDC_Data[[#This Row],[340B Price]])*(NDC_Data[[#This Row],[Annual 340B Purchases]]/365*120)</f>
        <v>#N/A</v>
      </c>
      <c r="AA112" s="16" t="e">
        <f>(NDC_Data[[#This Row],[WAC Price]]-NDC_Data[[#This Row],[340B Price]])*(NDC_Data[[#This Row],[Annual 340B Purchases]])</f>
        <v>#N/A</v>
      </c>
      <c r="AC112" s="7"/>
      <c r="AD112" s="8"/>
    </row>
    <row r="113" spans="1:30" x14ac:dyDescent="0.55000000000000004">
      <c r="A113" s="38">
        <v>173088214</v>
      </c>
      <c r="B113" s="38" t="s">
        <v>51</v>
      </c>
      <c r="C113" s="39" t="s">
        <v>217</v>
      </c>
      <c r="D113" s="39" t="s">
        <v>29</v>
      </c>
      <c r="E113" s="39" t="s">
        <v>109</v>
      </c>
      <c r="F113" s="39" t="s">
        <v>110</v>
      </c>
      <c r="G113" s="39" t="s">
        <v>110</v>
      </c>
      <c r="H113" s="39" t="s">
        <v>118</v>
      </c>
      <c r="I113" s="24">
        <f>SUMIFS('Historical Purchases'!Q:Q,'Historical Purchases'!N:N,NDC_Data[[#This Row],[NDC]])</f>
        <v>0</v>
      </c>
      <c r="J113" s="35" t="e">
        <f>_xlfn.XLOOKUP(NDC_Data[[#This Row],[NDC]],'Pricing Data'!C:C,'Pricing Data'!F:F)</f>
        <v>#N/A</v>
      </c>
      <c r="K113" s="36" t="e">
        <f>_xlfn.XLOOKUP(NDC_Data[[#This Row],[NDC]],'Pricing Data'!C:C,'Pricing Data'!J:J)</f>
        <v>#N/A</v>
      </c>
      <c r="L113" s="45" t="e">
        <f>I113*(J113-(NDC_Data[[#This Row],[340B Price]]*'Drug Cost Impact Summary'!$D$13))</f>
        <v>#N/A</v>
      </c>
      <c r="M113" s="45" t="e">
        <f>(NDC_Data[[#This Row],[WAC Price]])*(NDC_Data[[#This Row],[Annual 340B Purchases]])</f>
        <v>#N/A</v>
      </c>
      <c r="N113" s="40" t="e">
        <f>(NDC_Data[[#This Row],[340B Price]]*NDC_Data[[#This Row],[Annual 340B Purchases]])-NDC_Data[[#This Row],[Annual Spend at 340B]]</f>
        <v>#N/A</v>
      </c>
      <c r="O113" s="40" t="e">
        <f>(K113-J113)*I113*'Drug Cost Impact Summary'!$E$13</f>
        <v>#N/A</v>
      </c>
      <c r="P113" s="40" t="e">
        <f>NDC_Data[[#This Row],[Annual Spend at WAC]]-NDC_Data[[#This Row],[Annual Spend at 340B]]</f>
        <v>#N/A</v>
      </c>
      <c r="Q113" s="41" t="str">
        <f>IFERROR(NDC_Data[[#This Row],[Annual Inrease in Upfront Inventory Spend]]/NDC_Data[[#This Row],[Annual Spend at 340B]],"0")</f>
        <v>0</v>
      </c>
      <c r="R113" s="40" t="e">
        <f>NDC_Data[[#This Row],[Annual Impact of Lost COGS Discount]]+NDC_Data[[#This Row],[Annual Impact of Denied Rebates]]</f>
        <v>#N/A</v>
      </c>
      <c r="S113" s="42" t="str">
        <f>IFERROR(NDC_Data[[#This Row],[Total Annual Increase in Net Spend]]/NDC_Data[[#This Row],[Annual Spend at 340B]],"0")</f>
        <v>0</v>
      </c>
      <c r="T113" s="14"/>
      <c r="U113" s="43" t="e">
        <f>(NDC_Data[[#This Row],[WAC Price]]-NDC_Data[[#This Row],[340B Price]])*(NDC_Data[[#This Row],[Annual 340B Purchases]]/365*7)</f>
        <v>#N/A</v>
      </c>
      <c r="V113" s="40" t="e">
        <f>(NDC_Data[[#This Row],[WAC Price]]-NDC_Data[[#This Row],[340B Price]])*(NDC_Data[[#This Row],[Annual 340B Purchases]]/365*14)</f>
        <v>#N/A</v>
      </c>
      <c r="W113" s="40" t="e">
        <f>(NDC_Data[[#This Row],[WAC Price]]-NDC_Data[[#This Row],[340B Price]])*(NDC_Data[[#This Row],[Annual 340B Purchases]]/365*30)</f>
        <v>#N/A</v>
      </c>
      <c r="X113" s="40" t="e">
        <f>(NDC_Data[[#This Row],[WAC Price]]-NDC_Data[[#This Row],[340B Price]])*(NDC_Data[[#This Row],[Annual 340B Purchases]]/365*45)</f>
        <v>#N/A</v>
      </c>
      <c r="Y113" s="40" t="e">
        <f>(NDC_Data[[#This Row],[WAC Price]]-NDC_Data[[#This Row],[340B Price]])*(NDC_Data[[#This Row],[Annual 340B Purchases]]/365*60)</f>
        <v>#N/A</v>
      </c>
      <c r="Z113" s="40" t="e">
        <f>(NDC_Data[[#This Row],[WAC Price]]-NDC_Data[[#This Row],[340B Price]])*(NDC_Data[[#This Row],[Annual 340B Purchases]]/365*120)</f>
        <v>#N/A</v>
      </c>
      <c r="AA113" s="44" t="e">
        <f>(NDC_Data[[#This Row],[WAC Price]]-NDC_Data[[#This Row],[340B Price]])*(NDC_Data[[#This Row],[Annual 340B Purchases]])</f>
        <v>#N/A</v>
      </c>
      <c r="AC113" s="7"/>
      <c r="AD113" s="8"/>
    </row>
    <row r="114" spans="1:30" x14ac:dyDescent="0.55000000000000004">
      <c r="A114" s="9">
        <v>173091610</v>
      </c>
      <c r="B114" s="9" t="s">
        <v>51</v>
      </c>
      <c r="C114" s="1" t="s">
        <v>218</v>
      </c>
      <c r="D114" s="1" t="s">
        <v>29</v>
      </c>
      <c r="E114" s="1" t="s">
        <v>109</v>
      </c>
      <c r="F114" s="1" t="s">
        <v>110</v>
      </c>
      <c r="G114" s="1" t="s">
        <v>110</v>
      </c>
      <c r="H114" s="1" t="s">
        <v>145</v>
      </c>
      <c r="I114" s="24">
        <f>SUMIFS('Historical Purchases'!Q:Q,'Historical Purchases'!N:N,NDC_Data[[#This Row],[NDC]])</f>
        <v>0</v>
      </c>
      <c r="J114" s="35" t="e">
        <f>_xlfn.XLOOKUP(NDC_Data[[#This Row],[NDC]],'Pricing Data'!C:C,'Pricing Data'!F:F)</f>
        <v>#N/A</v>
      </c>
      <c r="K114" s="36" t="e">
        <f>_xlfn.XLOOKUP(NDC_Data[[#This Row],[NDC]],'Pricing Data'!C:C,'Pricing Data'!J:J)</f>
        <v>#N/A</v>
      </c>
      <c r="L114" s="21" t="e">
        <f>I114*(J114-(NDC_Data[[#This Row],[340B Price]]*'Drug Cost Impact Summary'!$D$13))</f>
        <v>#N/A</v>
      </c>
      <c r="M114" s="21" t="e">
        <f>(NDC_Data[[#This Row],[WAC Price]])*(NDC_Data[[#This Row],[Annual 340B Purchases]])</f>
        <v>#N/A</v>
      </c>
      <c r="N114" s="2" t="e">
        <f>(NDC_Data[[#This Row],[340B Price]]*NDC_Data[[#This Row],[Annual 340B Purchases]])-NDC_Data[[#This Row],[Annual Spend at 340B]]</f>
        <v>#N/A</v>
      </c>
      <c r="O114" s="2" t="e">
        <f>(K114-J114)*I114*'Drug Cost Impact Summary'!$E$13</f>
        <v>#N/A</v>
      </c>
      <c r="P114" s="2" t="e">
        <f>NDC_Data[[#This Row],[Annual Spend at WAC]]-NDC_Data[[#This Row],[Annual Spend at 340B]]</f>
        <v>#N/A</v>
      </c>
      <c r="Q114" s="41" t="str">
        <f>IFERROR(NDC_Data[[#This Row],[Annual Inrease in Upfront Inventory Spend]]/NDC_Data[[#This Row],[Annual Spend at 340B]],"0")</f>
        <v>0</v>
      </c>
      <c r="R114" s="2" t="e">
        <f>NDC_Data[[#This Row],[Annual Impact of Lost COGS Discount]]+NDC_Data[[#This Row],[Annual Impact of Denied Rebates]]</f>
        <v>#N/A</v>
      </c>
      <c r="S114" s="6" t="str">
        <f>IFERROR(NDC_Data[[#This Row],[Total Annual Increase in Net Spend]]/NDC_Data[[#This Row],[Annual Spend at 340B]],"0")</f>
        <v>0</v>
      </c>
      <c r="T114" s="14"/>
      <c r="U114" s="15" t="e">
        <f>(NDC_Data[[#This Row],[WAC Price]]-NDC_Data[[#This Row],[340B Price]])*(NDC_Data[[#This Row],[Annual 340B Purchases]]/365*7)</f>
        <v>#N/A</v>
      </c>
      <c r="V114" s="2" t="e">
        <f>(NDC_Data[[#This Row],[WAC Price]]-NDC_Data[[#This Row],[340B Price]])*(NDC_Data[[#This Row],[Annual 340B Purchases]]/365*14)</f>
        <v>#N/A</v>
      </c>
      <c r="W114" s="2" t="e">
        <f>(NDC_Data[[#This Row],[WAC Price]]-NDC_Data[[#This Row],[340B Price]])*(NDC_Data[[#This Row],[Annual 340B Purchases]]/365*30)</f>
        <v>#N/A</v>
      </c>
      <c r="X114" s="2" t="e">
        <f>(NDC_Data[[#This Row],[WAC Price]]-NDC_Data[[#This Row],[340B Price]])*(NDC_Data[[#This Row],[Annual 340B Purchases]]/365*45)</f>
        <v>#N/A</v>
      </c>
      <c r="Y114" s="2" t="e">
        <f>(NDC_Data[[#This Row],[WAC Price]]-NDC_Data[[#This Row],[340B Price]])*(NDC_Data[[#This Row],[Annual 340B Purchases]]/365*60)</f>
        <v>#N/A</v>
      </c>
      <c r="Z114" s="2" t="e">
        <f>(NDC_Data[[#This Row],[WAC Price]]-NDC_Data[[#This Row],[340B Price]])*(NDC_Data[[#This Row],[Annual 340B Purchases]]/365*120)</f>
        <v>#N/A</v>
      </c>
      <c r="AA114" s="16" t="e">
        <f>(NDC_Data[[#This Row],[WAC Price]]-NDC_Data[[#This Row],[340B Price]])*(NDC_Data[[#This Row],[Annual 340B Purchases]])</f>
        <v>#N/A</v>
      </c>
      <c r="AC114" s="7"/>
      <c r="AD114" s="8"/>
    </row>
    <row r="115" spans="1:30" x14ac:dyDescent="0.55000000000000004">
      <c r="A115" s="38">
        <v>66993013597</v>
      </c>
      <c r="B115" s="38" t="s">
        <v>51</v>
      </c>
      <c r="C115" s="39" t="s">
        <v>219</v>
      </c>
      <c r="D115" s="39" t="s">
        <v>29</v>
      </c>
      <c r="E115" s="39" t="s">
        <v>109</v>
      </c>
      <c r="F115" s="39" t="s">
        <v>110</v>
      </c>
      <c r="G115" s="39" t="s">
        <v>110</v>
      </c>
      <c r="H115" s="39" t="s">
        <v>145</v>
      </c>
      <c r="I115" s="24">
        <f>SUMIFS('Historical Purchases'!Q:Q,'Historical Purchases'!N:N,NDC_Data[[#This Row],[NDC]])</f>
        <v>0</v>
      </c>
      <c r="J115" s="35" t="e">
        <f>_xlfn.XLOOKUP(NDC_Data[[#This Row],[NDC]],'Pricing Data'!C:C,'Pricing Data'!F:F)</f>
        <v>#N/A</v>
      </c>
      <c r="K115" s="36" t="e">
        <f>_xlfn.XLOOKUP(NDC_Data[[#This Row],[NDC]],'Pricing Data'!C:C,'Pricing Data'!J:J)</f>
        <v>#N/A</v>
      </c>
      <c r="L115" s="45" t="e">
        <f>I115*(J115-(NDC_Data[[#This Row],[340B Price]]*'Drug Cost Impact Summary'!$D$13))</f>
        <v>#N/A</v>
      </c>
      <c r="M115" s="45" t="e">
        <f>(NDC_Data[[#This Row],[WAC Price]])*(NDC_Data[[#This Row],[Annual 340B Purchases]])</f>
        <v>#N/A</v>
      </c>
      <c r="N115" s="40" t="e">
        <f>(NDC_Data[[#This Row],[340B Price]]*NDC_Data[[#This Row],[Annual 340B Purchases]])-NDC_Data[[#This Row],[Annual Spend at 340B]]</f>
        <v>#N/A</v>
      </c>
      <c r="O115" s="40" t="e">
        <f>(K115-J115)*I115*'Drug Cost Impact Summary'!$E$13</f>
        <v>#N/A</v>
      </c>
      <c r="P115" s="40" t="e">
        <f>NDC_Data[[#This Row],[Annual Spend at WAC]]-NDC_Data[[#This Row],[Annual Spend at 340B]]</f>
        <v>#N/A</v>
      </c>
      <c r="Q115" s="41" t="str">
        <f>IFERROR(NDC_Data[[#This Row],[Annual Inrease in Upfront Inventory Spend]]/NDC_Data[[#This Row],[Annual Spend at 340B]],"0")</f>
        <v>0</v>
      </c>
      <c r="R115" s="40" t="e">
        <f>NDC_Data[[#This Row],[Annual Impact of Lost COGS Discount]]+NDC_Data[[#This Row],[Annual Impact of Denied Rebates]]</f>
        <v>#N/A</v>
      </c>
      <c r="S115" s="42" t="str">
        <f>IFERROR(NDC_Data[[#This Row],[Total Annual Increase in Net Spend]]/NDC_Data[[#This Row],[Annual Spend at 340B]],"0")</f>
        <v>0</v>
      </c>
      <c r="T115" s="14"/>
      <c r="U115" s="43" t="e">
        <f>(NDC_Data[[#This Row],[WAC Price]]-NDC_Data[[#This Row],[340B Price]])*(NDC_Data[[#This Row],[Annual 340B Purchases]]/365*7)</f>
        <v>#N/A</v>
      </c>
      <c r="V115" s="40" t="e">
        <f>(NDC_Data[[#This Row],[WAC Price]]-NDC_Data[[#This Row],[340B Price]])*(NDC_Data[[#This Row],[Annual 340B Purchases]]/365*14)</f>
        <v>#N/A</v>
      </c>
      <c r="W115" s="40" t="e">
        <f>(NDC_Data[[#This Row],[WAC Price]]-NDC_Data[[#This Row],[340B Price]])*(NDC_Data[[#This Row],[Annual 340B Purchases]]/365*30)</f>
        <v>#N/A</v>
      </c>
      <c r="X115" s="40" t="e">
        <f>(NDC_Data[[#This Row],[WAC Price]]-NDC_Data[[#This Row],[340B Price]])*(NDC_Data[[#This Row],[Annual 340B Purchases]]/365*45)</f>
        <v>#N/A</v>
      </c>
      <c r="Y115" s="40" t="e">
        <f>(NDC_Data[[#This Row],[WAC Price]]-NDC_Data[[#This Row],[340B Price]])*(NDC_Data[[#This Row],[Annual 340B Purchases]]/365*60)</f>
        <v>#N/A</v>
      </c>
      <c r="Z115" s="40" t="e">
        <f>(NDC_Data[[#This Row],[WAC Price]]-NDC_Data[[#This Row],[340B Price]])*(NDC_Data[[#This Row],[Annual 340B Purchases]]/365*120)</f>
        <v>#N/A</v>
      </c>
      <c r="AA115" s="44" t="e">
        <f>(NDC_Data[[#This Row],[WAC Price]]-NDC_Data[[#This Row],[340B Price]])*(NDC_Data[[#This Row],[Annual 340B Purchases]])</f>
        <v>#N/A</v>
      </c>
      <c r="AC115" s="7"/>
      <c r="AD115" s="8"/>
    </row>
    <row r="116" spans="1:30" x14ac:dyDescent="0.55000000000000004">
      <c r="A116" s="9">
        <v>66993013697</v>
      </c>
      <c r="B116" s="9" t="s">
        <v>51</v>
      </c>
      <c r="C116" s="1" t="s">
        <v>220</v>
      </c>
      <c r="D116" s="1" t="s">
        <v>29</v>
      </c>
      <c r="E116" s="1" t="s">
        <v>109</v>
      </c>
      <c r="F116" s="1" t="s">
        <v>110</v>
      </c>
      <c r="G116" s="1" t="s">
        <v>110</v>
      </c>
      <c r="H116" s="1" t="s">
        <v>145</v>
      </c>
      <c r="I116" s="24">
        <f>SUMIFS('Historical Purchases'!Q:Q,'Historical Purchases'!N:N,NDC_Data[[#This Row],[NDC]])</f>
        <v>0</v>
      </c>
      <c r="J116" s="35" t="e">
        <f>_xlfn.XLOOKUP(NDC_Data[[#This Row],[NDC]],'Pricing Data'!C:C,'Pricing Data'!F:F)</f>
        <v>#N/A</v>
      </c>
      <c r="K116" s="36" t="e">
        <f>_xlfn.XLOOKUP(NDC_Data[[#This Row],[NDC]],'Pricing Data'!C:C,'Pricing Data'!J:J)</f>
        <v>#N/A</v>
      </c>
      <c r="L116" s="21" t="e">
        <f>I116*(J116-(NDC_Data[[#This Row],[340B Price]]*'Drug Cost Impact Summary'!$D$13))</f>
        <v>#N/A</v>
      </c>
      <c r="M116" s="21" t="e">
        <f>(NDC_Data[[#This Row],[WAC Price]])*(NDC_Data[[#This Row],[Annual 340B Purchases]])</f>
        <v>#N/A</v>
      </c>
      <c r="N116" s="2" t="e">
        <f>(NDC_Data[[#This Row],[340B Price]]*NDC_Data[[#This Row],[Annual 340B Purchases]])-NDC_Data[[#This Row],[Annual Spend at 340B]]</f>
        <v>#N/A</v>
      </c>
      <c r="O116" s="2" t="e">
        <f>(K116-J116)*I116*'Drug Cost Impact Summary'!$E$13</f>
        <v>#N/A</v>
      </c>
      <c r="P116" s="2" t="e">
        <f>NDC_Data[[#This Row],[Annual Spend at WAC]]-NDC_Data[[#This Row],[Annual Spend at 340B]]</f>
        <v>#N/A</v>
      </c>
      <c r="Q116" s="41" t="str">
        <f>IFERROR(NDC_Data[[#This Row],[Annual Inrease in Upfront Inventory Spend]]/NDC_Data[[#This Row],[Annual Spend at 340B]],"0")</f>
        <v>0</v>
      </c>
      <c r="R116" s="2" t="e">
        <f>NDC_Data[[#This Row],[Annual Impact of Lost COGS Discount]]+NDC_Data[[#This Row],[Annual Impact of Denied Rebates]]</f>
        <v>#N/A</v>
      </c>
      <c r="S116" s="6" t="str">
        <f>IFERROR(NDC_Data[[#This Row],[Total Annual Increase in Net Spend]]/NDC_Data[[#This Row],[Annual Spend at 340B]],"0")</f>
        <v>0</v>
      </c>
      <c r="T116" s="14"/>
      <c r="U116" s="15" t="e">
        <f>(NDC_Data[[#This Row],[WAC Price]]-NDC_Data[[#This Row],[340B Price]])*(NDC_Data[[#This Row],[Annual 340B Purchases]]/365*7)</f>
        <v>#N/A</v>
      </c>
      <c r="V116" s="2" t="e">
        <f>(NDC_Data[[#This Row],[WAC Price]]-NDC_Data[[#This Row],[340B Price]])*(NDC_Data[[#This Row],[Annual 340B Purchases]]/365*14)</f>
        <v>#N/A</v>
      </c>
      <c r="W116" s="2" t="e">
        <f>(NDC_Data[[#This Row],[WAC Price]]-NDC_Data[[#This Row],[340B Price]])*(NDC_Data[[#This Row],[Annual 340B Purchases]]/365*30)</f>
        <v>#N/A</v>
      </c>
      <c r="X116" s="2" t="e">
        <f>(NDC_Data[[#This Row],[WAC Price]]-NDC_Data[[#This Row],[340B Price]])*(NDC_Data[[#This Row],[Annual 340B Purchases]]/365*45)</f>
        <v>#N/A</v>
      </c>
      <c r="Y116" s="2" t="e">
        <f>(NDC_Data[[#This Row],[WAC Price]]-NDC_Data[[#This Row],[340B Price]])*(NDC_Data[[#This Row],[Annual 340B Purchases]]/365*60)</f>
        <v>#N/A</v>
      </c>
      <c r="Z116" s="2" t="e">
        <f>(NDC_Data[[#This Row],[WAC Price]]-NDC_Data[[#This Row],[340B Price]])*(NDC_Data[[#This Row],[Annual 340B Purchases]]/365*120)</f>
        <v>#N/A</v>
      </c>
      <c r="AA116" s="16" t="e">
        <f>(NDC_Data[[#This Row],[WAC Price]]-NDC_Data[[#This Row],[340B Price]])*(NDC_Data[[#This Row],[Annual 340B Purchases]])</f>
        <v>#N/A</v>
      </c>
      <c r="AC116" s="7"/>
      <c r="AD116" s="8"/>
    </row>
    <row r="117" spans="1:30" x14ac:dyDescent="0.55000000000000004">
      <c r="A117" s="38">
        <v>173088710</v>
      </c>
      <c r="B117" s="38" t="s">
        <v>61</v>
      </c>
      <c r="C117" s="39" t="s">
        <v>221</v>
      </c>
      <c r="D117" s="39" t="s">
        <v>29</v>
      </c>
      <c r="E117" s="39" t="s">
        <v>109</v>
      </c>
      <c r="F117" s="39" t="s">
        <v>110</v>
      </c>
      <c r="G117" s="39" t="s">
        <v>110</v>
      </c>
      <c r="H117" s="39" t="s">
        <v>145</v>
      </c>
      <c r="I117" s="24">
        <f>SUMIFS('Historical Purchases'!Q:Q,'Historical Purchases'!N:N,NDC_Data[[#This Row],[NDC]])</f>
        <v>0</v>
      </c>
      <c r="J117" s="35" t="e">
        <f>_xlfn.XLOOKUP(NDC_Data[[#This Row],[NDC]],'Pricing Data'!C:C,'Pricing Data'!F:F)</f>
        <v>#N/A</v>
      </c>
      <c r="K117" s="36" t="e">
        <f>_xlfn.XLOOKUP(NDC_Data[[#This Row],[NDC]],'Pricing Data'!C:C,'Pricing Data'!J:J)</f>
        <v>#N/A</v>
      </c>
      <c r="L117" s="45" t="e">
        <f>I117*(J117-(NDC_Data[[#This Row],[340B Price]]*'Drug Cost Impact Summary'!$D$13))</f>
        <v>#N/A</v>
      </c>
      <c r="M117" s="45" t="e">
        <f>(NDC_Data[[#This Row],[WAC Price]])*(NDC_Data[[#This Row],[Annual 340B Purchases]])</f>
        <v>#N/A</v>
      </c>
      <c r="N117" s="40" t="e">
        <f>(NDC_Data[[#This Row],[340B Price]]*NDC_Data[[#This Row],[Annual 340B Purchases]])-NDC_Data[[#This Row],[Annual Spend at 340B]]</f>
        <v>#N/A</v>
      </c>
      <c r="O117" s="40" t="e">
        <f>(K117-J117)*I117*'Drug Cost Impact Summary'!$E$13</f>
        <v>#N/A</v>
      </c>
      <c r="P117" s="40" t="e">
        <f>NDC_Data[[#This Row],[Annual Spend at WAC]]-NDC_Data[[#This Row],[Annual Spend at 340B]]</f>
        <v>#N/A</v>
      </c>
      <c r="Q117" s="41" t="str">
        <f>IFERROR(NDC_Data[[#This Row],[Annual Inrease in Upfront Inventory Spend]]/NDC_Data[[#This Row],[Annual Spend at 340B]],"0")</f>
        <v>0</v>
      </c>
      <c r="R117" s="40" t="e">
        <f>NDC_Data[[#This Row],[Annual Impact of Lost COGS Discount]]+NDC_Data[[#This Row],[Annual Impact of Denied Rebates]]</f>
        <v>#N/A</v>
      </c>
      <c r="S117" s="42" t="str">
        <f>IFERROR(NDC_Data[[#This Row],[Total Annual Increase in Net Spend]]/NDC_Data[[#This Row],[Annual Spend at 340B]],"0")</f>
        <v>0</v>
      </c>
      <c r="T117" s="14"/>
      <c r="U117" s="43" t="e">
        <f>(NDC_Data[[#This Row],[WAC Price]]-NDC_Data[[#This Row],[340B Price]])*(NDC_Data[[#This Row],[Annual 340B Purchases]]/365*7)</f>
        <v>#N/A</v>
      </c>
      <c r="V117" s="40" t="e">
        <f>(NDC_Data[[#This Row],[WAC Price]]-NDC_Data[[#This Row],[340B Price]])*(NDC_Data[[#This Row],[Annual 340B Purchases]]/365*14)</f>
        <v>#N/A</v>
      </c>
      <c r="W117" s="40" t="e">
        <f>(NDC_Data[[#This Row],[WAC Price]]-NDC_Data[[#This Row],[340B Price]])*(NDC_Data[[#This Row],[Annual 340B Purchases]]/365*30)</f>
        <v>#N/A</v>
      </c>
      <c r="X117" s="40" t="e">
        <f>(NDC_Data[[#This Row],[WAC Price]]-NDC_Data[[#This Row],[340B Price]])*(NDC_Data[[#This Row],[Annual 340B Purchases]]/365*45)</f>
        <v>#N/A</v>
      </c>
      <c r="Y117" s="40" t="e">
        <f>(NDC_Data[[#This Row],[WAC Price]]-NDC_Data[[#This Row],[340B Price]])*(NDC_Data[[#This Row],[Annual 340B Purchases]]/365*60)</f>
        <v>#N/A</v>
      </c>
      <c r="Z117" s="40" t="e">
        <f>(NDC_Data[[#This Row],[WAC Price]]-NDC_Data[[#This Row],[340B Price]])*(NDC_Data[[#This Row],[Annual 340B Purchases]]/365*120)</f>
        <v>#N/A</v>
      </c>
      <c r="AA117" s="44" t="e">
        <f>(NDC_Data[[#This Row],[WAC Price]]-NDC_Data[[#This Row],[340B Price]])*(NDC_Data[[#This Row],[Annual 340B Purchases]])</f>
        <v>#N/A</v>
      </c>
      <c r="AC117" s="7"/>
      <c r="AD117" s="8"/>
    </row>
    <row r="118" spans="1:30" x14ac:dyDescent="0.55000000000000004">
      <c r="A118" s="9">
        <v>173088714</v>
      </c>
      <c r="B118" s="9" t="s">
        <v>61</v>
      </c>
      <c r="C118" s="1" t="s">
        <v>221</v>
      </c>
      <c r="D118" s="1" t="s">
        <v>29</v>
      </c>
      <c r="E118" s="1" t="s">
        <v>109</v>
      </c>
      <c r="F118" s="1" t="s">
        <v>110</v>
      </c>
      <c r="G118" s="1" t="s">
        <v>110</v>
      </c>
      <c r="H118" s="1" t="s">
        <v>118</v>
      </c>
      <c r="I118" s="24">
        <f>SUMIFS('Historical Purchases'!Q:Q,'Historical Purchases'!N:N,NDC_Data[[#This Row],[NDC]])</f>
        <v>0</v>
      </c>
      <c r="J118" s="35" t="e">
        <f>_xlfn.XLOOKUP(NDC_Data[[#This Row],[NDC]],'Pricing Data'!C:C,'Pricing Data'!F:F)</f>
        <v>#N/A</v>
      </c>
      <c r="K118" s="36" t="e">
        <f>_xlfn.XLOOKUP(NDC_Data[[#This Row],[NDC]],'Pricing Data'!C:C,'Pricing Data'!J:J)</f>
        <v>#N/A</v>
      </c>
      <c r="L118" s="21" t="e">
        <f>I118*(J118-(NDC_Data[[#This Row],[340B Price]]*'Drug Cost Impact Summary'!$D$13))</f>
        <v>#N/A</v>
      </c>
      <c r="M118" s="21" t="e">
        <f>(NDC_Data[[#This Row],[WAC Price]])*(NDC_Data[[#This Row],[Annual 340B Purchases]])</f>
        <v>#N/A</v>
      </c>
      <c r="N118" s="2" t="e">
        <f>(NDC_Data[[#This Row],[340B Price]]*NDC_Data[[#This Row],[Annual 340B Purchases]])-NDC_Data[[#This Row],[Annual Spend at 340B]]</f>
        <v>#N/A</v>
      </c>
      <c r="O118" s="2" t="e">
        <f>(K118-J118)*I118*'Drug Cost Impact Summary'!$E$13</f>
        <v>#N/A</v>
      </c>
      <c r="P118" s="2" t="e">
        <f>NDC_Data[[#This Row],[Annual Spend at WAC]]-NDC_Data[[#This Row],[Annual Spend at 340B]]</f>
        <v>#N/A</v>
      </c>
      <c r="Q118" s="41" t="str">
        <f>IFERROR(NDC_Data[[#This Row],[Annual Inrease in Upfront Inventory Spend]]/NDC_Data[[#This Row],[Annual Spend at 340B]],"0")</f>
        <v>0</v>
      </c>
      <c r="R118" s="2" t="e">
        <f>NDC_Data[[#This Row],[Annual Impact of Lost COGS Discount]]+NDC_Data[[#This Row],[Annual Impact of Denied Rebates]]</f>
        <v>#N/A</v>
      </c>
      <c r="S118" s="6" t="str">
        <f>IFERROR(NDC_Data[[#This Row],[Total Annual Increase in Net Spend]]/NDC_Data[[#This Row],[Annual Spend at 340B]],"0")</f>
        <v>0</v>
      </c>
      <c r="T118" s="14"/>
      <c r="U118" s="15" t="e">
        <f>(NDC_Data[[#This Row],[WAC Price]]-NDC_Data[[#This Row],[340B Price]])*(NDC_Data[[#This Row],[Annual 340B Purchases]]/365*7)</f>
        <v>#N/A</v>
      </c>
      <c r="V118" s="2" t="e">
        <f>(NDC_Data[[#This Row],[WAC Price]]-NDC_Data[[#This Row],[340B Price]])*(NDC_Data[[#This Row],[Annual 340B Purchases]]/365*14)</f>
        <v>#N/A</v>
      </c>
      <c r="W118" s="2" t="e">
        <f>(NDC_Data[[#This Row],[WAC Price]]-NDC_Data[[#This Row],[340B Price]])*(NDC_Data[[#This Row],[Annual 340B Purchases]]/365*30)</f>
        <v>#N/A</v>
      </c>
      <c r="X118" s="2" t="e">
        <f>(NDC_Data[[#This Row],[WAC Price]]-NDC_Data[[#This Row],[340B Price]])*(NDC_Data[[#This Row],[Annual 340B Purchases]]/365*45)</f>
        <v>#N/A</v>
      </c>
      <c r="Y118" s="2" t="e">
        <f>(NDC_Data[[#This Row],[WAC Price]]-NDC_Data[[#This Row],[340B Price]])*(NDC_Data[[#This Row],[Annual 340B Purchases]]/365*60)</f>
        <v>#N/A</v>
      </c>
      <c r="Z118" s="2" t="e">
        <f>(NDC_Data[[#This Row],[WAC Price]]-NDC_Data[[#This Row],[340B Price]])*(NDC_Data[[#This Row],[Annual 340B Purchases]]/365*120)</f>
        <v>#N/A</v>
      </c>
      <c r="AA118" s="16" t="e">
        <f>(NDC_Data[[#This Row],[WAC Price]]-NDC_Data[[#This Row],[340B Price]])*(NDC_Data[[#This Row],[Annual 340B Purchases]])</f>
        <v>#N/A</v>
      </c>
      <c r="AC118" s="7"/>
      <c r="AD118" s="8"/>
    </row>
    <row r="119" spans="1:30" x14ac:dyDescent="0.55000000000000004">
      <c r="A119" s="38">
        <v>173089310</v>
      </c>
      <c r="B119" s="38" t="s">
        <v>61</v>
      </c>
      <c r="C119" s="39" t="s">
        <v>222</v>
      </c>
      <c r="D119" s="39" t="s">
        <v>29</v>
      </c>
      <c r="E119" s="39" t="s">
        <v>109</v>
      </c>
      <c r="F119" s="39" t="s">
        <v>110</v>
      </c>
      <c r="G119" s="39" t="s">
        <v>110</v>
      </c>
      <c r="H119" s="39" t="s">
        <v>145</v>
      </c>
      <c r="I119" s="24">
        <f>SUMIFS('Historical Purchases'!Q:Q,'Historical Purchases'!N:N,NDC_Data[[#This Row],[NDC]])</f>
        <v>0</v>
      </c>
      <c r="J119" s="35" t="e">
        <f>_xlfn.XLOOKUP(NDC_Data[[#This Row],[NDC]],'Pricing Data'!C:C,'Pricing Data'!F:F)</f>
        <v>#N/A</v>
      </c>
      <c r="K119" s="36" t="e">
        <f>_xlfn.XLOOKUP(NDC_Data[[#This Row],[NDC]],'Pricing Data'!C:C,'Pricing Data'!J:J)</f>
        <v>#N/A</v>
      </c>
      <c r="L119" s="45" t="e">
        <f>I119*(J119-(NDC_Data[[#This Row],[340B Price]]*'Drug Cost Impact Summary'!$D$13))</f>
        <v>#N/A</v>
      </c>
      <c r="M119" s="45" t="e">
        <f>(NDC_Data[[#This Row],[WAC Price]])*(NDC_Data[[#This Row],[Annual 340B Purchases]])</f>
        <v>#N/A</v>
      </c>
      <c r="N119" s="40" t="e">
        <f>(NDC_Data[[#This Row],[340B Price]]*NDC_Data[[#This Row],[Annual 340B Purchases]])-NDC_Data[[#This Row],[Annual Spend at 340B]]</f>
        <v>#N/A</v>
      </c>
      <c r="O119" s="40" t="e">
        <f>(K119-J119)*I119*'Drug Cost Impact Summary'!$E$13</f>
        <v>#N/A</v>
      </c>
      <c r="P119" s="40" t="e">
        <f>NDC_Data[[#This Row],[Annual Spend at WAC]]-NDC_Data[[#This Row],[Annual Spend at 340B]]</f>
        <v>#N/A</v>
      </c>
      <c r="Q119" s="41" t="str">
        <f>IFERROR(NDC_Data[[#This Row],[Annual Inrease in Upfront Inventory Spend]]/NDC_Data[[#This Row],[Annual Spend at 340B]],"0")</f>
        <v>0</v>
      </c>
      <c r="R119" s="40" t="e">
        <f>NDC_Data[[#This Row],[Annual Impact of Lost COGS Discount]]+NDC_Data[[#This Row],[Annual Impact of Denied Rebates]]</f>
        <v>#N/A</v>
      </c>
      <c r="S119" s="42" t="str">
        <f>IFERROR(NDC_Data[[#This Row],[Total Annual Increase in Net Spend]]/NDC_Data[[#This Row],[Annual Spend at 340B]],"0")</f>
        <v>0</v>
      </c>
      <c r="T119" s="14"/>
      <c r="U119" s="43" t="e">
        <f>(NDC_Data[[#This Row],[WAC Price]]-NDC_Data[[#This Row],[340B Price]])*(NDC_Data[[#This Row],[Annual 340B Purchases]]/365*7)</f>
        <v>#N/A</v>
      </c>
      <c r="V119" s="40" t="e">
        <f>(NDC_Data[[#This Row],[WAC Price]]-NDC_Data[[#This Row],[340B Price]])*(NDC_Data[[#This Row],[Annual 340B Purchases]]/365*14)</f>
        <v>#N/A</v>
      </c>
      <c r="W119" s="40" t="e">
        <f>(NDC_Data[[#This Row],[WAC Price]]-NDC_Data[[#This Row],[340B Price]])*(NDC_Data[[#This Row],[Annual 340B Purchases]]/365*30)</f>
        <v>#N/A</v>
      </c>
      <c r="X119" s="40" t="e">
        <f>(NDC_Data[[#This Row],[WAC Price]]-NDC_Data[[#This Row],[340B Price]])*(NDC_Data[[#This Row],[Annual 340B Purchases]]/365*45)</f>
        <v>#N/A</v>
      </c>
      <c r="Y119" s="40" t="e">
        <f>(NDC_Data[[#This Row],[WAC Price]]-NDC_Data[[#This Row],[340B Price]])*(NDC_Data[[#This Row],[Annual 340B Purchases]]/365*60)</f>
        <v>#N/A</v>
      </c>
      <c r="Z119" s="40" t="e">
        <f>(NDC_Data[[#This Row],[WAC Price]]-NDC_Data[[#This Row],[340B Price]])*(NDC_Data[[#This Row],[Annual 340B Purchases]]/365*120)</f>
        <v>#N/A</v>
      </c>
      <c r="AA119" s="44" t="e">
        <f>(NDC_Data[[#This Row],[WAC Price]]-NDC_Data[[#This Row],[340B Price]])*(NDC_Data[[#This Row],[Annual 340B Purchases]])</f>
        <v>#N/A</v>
      </c>
      <c r="AC119" s="7"/>
      <c r="AD119" s="8"/>
    </row>
    <row r="120" spans="1:30" x14ac:dyDescent="0.55000000000000004">
      <c r="A120" s="9">
        <v>173089314</v>
      </c>
      <c r="B120" s="9" t="s">
        <v>61</v>
      </c>
      <c r="C120" s="1" t="s">
        <v>222</v>
      </c>
      <c r="D120" s="1" t="s">
        <v>29</v>
      </c>
      <c r="E120" s="1" t="s">
        <v>109</v>
      </c>
      <c r="F120" s="1" t="s">
        <v>110</v>
      </c>
      <c r="G120" s="1" t="s">
        <v>110</v>
      </c>
      <c r="H120" s="1" t="s">
        <v>118</v>
      </c>
      <c r="I120" s="24">
        <f>SUMIFS('Historical Purchases'!Q:Q,'Historical Purchases'!N:N,NDC_Data[[#This Row],[NDC]])</f>
        <v>0</v>
      </c>
      <c r="J120" s="35" t="e">
        <f>_xlfn.XLOOKUP(NDC_Data[[#This Row],[NDC]],'Pricing Data'!C:C,'Pricing Data'!F:F)</f>
        <v>#N/A</v>
      </c>
      <c r="K120" s="36" t="e">
        <f>_xlfn.XLOOKUP(NDC_Data[[#This Row],[NDC]],'Pricing Data'!C:C,'Pricing Data'!J:J)</f>
        <v>#N/A</v>
      </c>
      <c r="L120" s="21" t="e">
        <f>I120*(J120-(NDC_Data[[#This Row],[340B Price]]*'Drug Cost Impact Summary'!$D$13))</f>
        <v>#N/A</v>
      </c>
      <c r="M120" s="21" t="e">
        <f>(NDC_Data[[#This Row],[WAC Price]])*(NDC_Data[[#This Row],[Annual 340B Purchases]])</f>
        <v>#N/A</v>
      </c>
      <c r="N120" s="2" t="e">
        <f>(NDC_Data[[#This Row],[340B Price]]*NDC_Data[[#This Row],[Annual 340B Purchases]])-NDC_Data[[#This Row],[Annual Spend at 340B]]</f>
        <v>#N/A</v>
      </c>
      <c r="O120" s="2" t="e">
        <f>(K120-J120)*I120*'Drug Cost Impact Summary'!$E$13</f>
        <v>#N/A</v>
      </c>
      <c r="P120" s="2" t="e">
        <f>NDC_Data[[#This Row],[Annual Spend at WAC]]-NDC_Data[[#This Row],[Annual Spend at 340B]]</f>
        <v>#N/A</v>
      </c>
      <c r="Q120" s="41" t="str">
        <f>IFERROR(NDC_Data[[#This Row],[Annual Inrease in Upfront Inventory Spend]]/NDC_Data[[#This Row],[Annual Spend at 340B]],"0")</f>
        <v>0</v>
      </c>
      <c r="R120" s="2" t="e">
        <f>NDC_Data[[#This Row],[Annual Impact of Lost COGS Discount]]+NDC_Data[[#This Row],[Annual Impact of Denied Rebates]]</f>
        <v>#N/A</v>
      </c>
      <c r="S120" s="6" t="str">
        <f>IFERROR(NDC_Data[[#This Row],[Total Annual Increase in Net Spend]]/NDC_Data[[#This Row],[Annual Spend at 340B]],"0")</f>
        <v>0</v>
      </c>
      <c r="T120" s="14"/>
      <c r="U120" s="15" t="e">
        <f>(NDC_Data[[#This Row],[WAC Price]]-NDC_Data[[#This Row],[340B Price]])*(NDC_Data[[#This Row],[Annual 340B Purchases]]/365*7)</f>
        <v>#N/A</v>
      </c>
      <c r="V120" s="2" t="e">
        <f>(NDC_Data[[#This Row],[WAC Price]]-NDC_Data[[#This Row],[340B Price]])*(NDC_Data[[#This Row],[Annual 340B Purchases]]/365*14)</f>
        <v>#N/A</v>
      </c>
      <c r="W120" s="2" t="e">
        <f>(NDC_Data[[#This Row],[WAC Price]]-NDC_Data[[#This Row],[340B Price]])*(NDC_Data[[#This Row],[Annual 340B Purchases]]/365*30)</f>
        <v>#N/A</v>
      </c>
      <c r="X120" s="2" t="e">
        <f>(NDC_Data[[#This Row],[WAC Price]]-NDC_Data[[#This Row],[340B Price]])*(NDC_Data[[#This Row],[Annual 340B Purchases]]/365*45)</f>
        <v>#N/A</v>
      </c>
      <c r="Y120" s="2" t="e">
        <f>(NDC_Data[[#This Row],[WAC Price]]-NDC_Data[[#This Row],[340B Price]])*(NDC_Data[[#This Row],[Annual 340B Purchases]]/365*60)</f>
        <v>#N/A</v>
      </c>
      <c r="Z120" s="2" t="e">
        <f>(NDC_Data[[#This Row],[WAC Price]]-NDC_Data[[#This Row],[340B Price]])*(NDC_Data[[#This Row],[Annual 340B Purchases]]/365*120)</f>
        <v>#N/A</v>
      </c>
      <c r="AA120" s="16" t="e">
        <f>(NDC_Data[[#This Row],[WAC Price]]-NDC_Data[[#This Row],[340B Price]])*(NDC_Data[[#This Row],[Annual 340B Purchases]])</f>
        <v>#N/A</v>
      </c>
      <c r="AC120" s="7"/>
      <c r="AD120" s="8"/>
    </row>
    <row r="121" spans="1:30" x14ac:dyDescent="0.55000000000000004">
      <c r="A121" s="38">
        <v>66993013497</v>
      </c>
      <c r="B121" s="38" t="s">
        <v>72</v>
      </c>
      <c r="C121" s="39" t="s">
        <v>223</v>
      </c>
      <c r="D121" s="39" t="s">
        <v>29</v>
      </c>
      <c r="E121" s="39" t="s">
        <v>109</v>
      </c>
      <c r="F121" s="39" t="s">
        <v>109</v>
      </c>
      <c r="G121" s="39" t="s">
        <v>110</v>
      </c>
      <c r="H121" s="39" t="s">
        <v>145</v>
      </c>
      <c r="I121" s="24">
        <f>SUMIFS('Historical Purchases'!Q:Q,'Historical Purchases'!N:N,NDC_Data[[#This Row],[NDC]])</f>
        <v>0</v>
      </c>
      <c r="J121" s="35" t="e">
        <f>_xlfn.XLOOKUP(NDC_Data[[#This Row],[NDC]],'Pricing Data'!C:C,'Pricing Data'!F:F)</f>
        <v>#N/A</v>
      </c>
      <c r="K121" s="36" t="e">
        <f>_xlfn.XLOOKUP(NDC_Data[[#This Row],[NDC]],'Pricing Data'!C:C,'Pricing Data'!J:J)</f>
        <v>#N/A</v>
      </c>
      <c r="L121" s="45" t="e">
        <f>I121*(J121-(NDC_Data[[#This Row],[340B Price]]*'Drug Cost Impact Summary'!$D$13))</f>
        <v>#N/A</v>
      </c>
      <c r="M121" s="45" t="e">
        <f>(NDC_Data[[#This Row],[WAC Price]])*(NDC_Data[[#This Row],[Annual 340B Purchases]])</f>
        <v>#N/A</v>
      </c>
      <c r="N121" s="40" t="e">
        <f>(NDC_Data[[#This Row],[340B Price]]*NDC_Data[[#This Row],[Annual 340B Purchases]])-NDC_Data[[#This Row],[Annual Spend at 340B]]</f>
        <v>#N/A</v>
      </c>
      <c r="O121" s="40" t="e">
        <f>(K121-J121)*I121*'Drug Cost Impact Summary'!$E$13</f>
        <v>#N/A</v>
      </c>
      <c r="P121" s="40" t="e">
        <f>NDC_Data[[#This Row],[Annual Spend at WAC]]-NDC_Data[[#This Row],[Annual Spend at 340B]]</f>
        <v>#N/A</v>
      </c>
      <c r="Q121" s="41" t="str">
        <f>IFERROR(NDC_Data[[#This Row],[Annual Inrease in Upfront Inventory Spend]]/NDC_Data[[#This Row],[Annual Spend at 340B]],"0")</f>
        <v>0</v>
      </c>
      <c r="R121" s="40" t="e">
        <f>NDC_Data[[#This Row],[Annual Impact of Lost COGS Discount]]+NDC_Data[[#This Row],[Annual Impact of Denied Rebates]]</f>
        <v>#N/A</v>
      </c>
      <c r="S121" s="42" t="str">
        <f>IFERROR(NDC_Data[[#This Row],[Total Annual Increase in Net Spend]]/NDC_Data[[#This Row],[Annual Spend at 340B]],"0")</f>
        <v>0</v>
      </c>
      <c r="T121" s="14"/>
      <c r="U121" s="43" t="e">
        <f>(NDC_Data[[#This Row],[WAC Price]]-NDC_Data[[#This Row],[340B Price]])*(NDC_Data[[#This Row],[Annual 340B Purchases]]/365*7)</f>
        <v>#N/A</v>
      </c>
      <c r="V121" s="40" t="e">
        <f>(NDC_Data[[#This Row],[WAC Price]]-NDC_Data[[#This Row],[340B Price]])*(NDC_Data[[#This Row],[Annual 340B Purchases]]/365*14)</f>
        <v>#N/A</v>
      </c>
      <c r="W121" s="40" t="e">
        <f>(NDC_Data[[#This Row],[WAC Price]]-NDC_Data[[#This Row],[340B Price]])*(NDC_Data[[#This Row],[Annual 340B Purchases]]/365*30)</f>
        <v>#N/A</v>
      </c>
      <c r="X121" s="40" t="e">
        <f>(NDC_Data[[#This Row],[WAC Price]]-NDC_Data[[#This Row],[340B Price]])*(NDC_Data[[#This Row],[Annual 340B Purchases]]/365*45)</f>
        <v>#N/A</v>
      </c>
      <c r="Y121" s="40" t="e">
        <f>(NDC_Data[[#This Row],[WAC Price]]-NDC_Data[[#This Row],[340B Price]])*(NDC_Data[[#This Row],[Annual 340B Purchases]]/365*60)</f>
        <v>#N/A</v>
      </c>
      <c r="Z121" s="40" t="e">
        <f>(NDC_Data[[#This Row],[WAC Price]]-NDC_Data[[#This Row],[340B Price]])*(NDC_Data[[#This Row],[Annual 340B Purchases]]/365*120)</f>
        <v>#N/A</v>
      </c>
      <c r="AA121" s="44" t="e">
        <f>(NDC_Data[[#This Row],[WAC Price]]-NDC_Data[[#This Row],[340B Price]])*(NDC_Data[[#This Row],[Annual 340B Purchases]])</f>
        <v>#N/A</v>
      </c>
      <c r="AC121" s="7"/>
      <c r="AD121" s="8"/>
    </row>
    <row r="122" spans="1:30" x14ac:dyDescent="0.55000000000000004">
      <c r="A122" s="9">
        <v>59676060430</v>
      </c>
      <c r="B122" s="9" t="s">
        <v>73</v>
      </c>
      <c r="C122" s="1" t="s">
        <v>224</v>
      </c>
      <c r="D122" s="1" t="s">
        <v>24</v>
      </c>
      <c r="E122" s="1" t="s">
        <v>109</v>
      </c>
      <c r="F122" s="1" t="s">
        <v>109</v>
      </c>
      <c r="G122" s="1" t="s">
        <v>110</v>
      </c>
      <c r="H122" s="1" t="s">
        <v>125</v>
      </c>
      <c r="I122" s="24">
        <f>SUMIFS('Historical Purchases'!Q:Q,'Historical Purchases'!N:N,NDC_Data[[#This Row],[NDC]])</f>
        <v>0</v>
      </c>
      <c r="J122" s="35" t="e">
        <f>_xlfn.XLOOKUP(NDC_Data[[#This Row],[NDC]],'Pricing Data'!C:C,'Pricing Data'!F:F)</f>
        <v>#N/A</v>
      </c>
      <c r="K122" s="36" t="e">
        <f>_xlfn.XLOOKUP(NDC_Data[[#This Row],[NDC]],'Pricing Data'!C:C,'Pricing Data'!J:J)</f>
        <v>#N/A</v>
      </c>
      <c r="L122" s="21" t="e">
        <f>I122*(J122-(NDC_Data[[#This Row],[340B Price]]*'Drug Cost Impact Summary'!$D$13))</f>
        <v>#N/A</v>
      </c>
      <c r="M122" s="21" t="e">
        <f>(NDC_Data[[#This Row],[WAC Price]])*(NDC_Data[[#This Row],[Annual 340B Purchases]])</f>
        <v>#N/A</v>
      </c>
      <c r="N122" s="2" t="e">
        <f>(NDC_Data[[#This Row],[340B Price]]*NDC_Data[[#This Row],[Annual 340B Purchases]])-NDC_Data[[#This Row],[Annual Spend at 340B]]</f>
        <v>#N/A</v>
      </c>
      <c r="O122" s="2" t="e">
        <f>(K122-J122)*I122*'Drug Cost Impact Summary'!$E$13</f>
        <v>#N/A</v>
      </c>
      <c r="P122" s="2" t="e">
        <f>NDC_Data[[#This Row],[Annual Spend at WAC]]-NDC_Data[[#This Row],[Annual Spend at 340B]]</f>
        <v>#N/A</v>
      </c>
      <c r="Q122" s="41" t="str">
        <f>IFERROR(NDC_Data[[#This Row],[Annual Inrease in Upfront Inventory Spend]]/NDC_Data[[#This Row],[Annual Spend at 340B]],"0")</f>
        <v>0</v>
      </c>
      <c r="R122" s="2" t="e">
        <f>NDC_Data[[#This Row],[Annual Impact of Lost COGS Discount]]+NDC_Data[[#This Row],[Annual Impact of Denied Rebates]]</f>
        <v>#N/A</v>
      </c>
      <c r="S122" s="6" t="str">
        <f>IFERROR(NDC_Data[[#This Row],[Total Annual Increase in Net Spend]]/NDC_Data[[#This Row],[Annual Spend at 340B]],"0")</f>
        <v>0</v>
      </c>
      <c r="T122" s="14"/>
      <c r="U122" s="15" t="e">
        <f>(NDC_Data[[#This Row],[WAC Price]]-NDC_Data[[#This Row],[340B Price]])*(NDC_Data[[#This Row],[Annual 340B Purchases]]/365*7)</f>
        <v>#N/A</v>
      </c>
      <c r="V122" s="2" t="e">
        <f>(NDC_Data[[#This Row],[WAC Price]]-NDC_Data[[#This Row],[340B Price]])*(NDC_Data[[#This Row],[Annual 340B Purchases]]/365*14)</f>
        <v>#N/A</v>
      </c>
      <c r="W122" s="2" t="e">
        <f>(NDC_Data[[#This Row],[WAC Price]]-NDC_Data[[#This Row],[340B Price]])*(NDC_Data[[#This Row],[Annual 340B Purchases]]/365*30)</f>
        <v>#N/A</v>
      </c>
      <c r="X122" s="2" t="e">
        <f>(NDC_Data[[#This Row],[WAC Price]]-NDC_Data[[#This Row],[340B Price]])*(NDC_Data[[#This Row],[Annual 340B Purchases]]/365*45)</f>
        <v>#N/A</v>
      </c>
      <c r="Y122" s="2" t="e">
        <f>(NDC_Data[[#This Row],[WAC Price]]-NDC_Data[[#This Row],[340B Price]])*(NDC_Data[[#This Row],[Annual 340B Purchases]]/365*60)</f>
        <v>#N/A</v>
      </c>
      <c r="Z122" s="2" t="e">
        <f>(NDC_Data[[#This Row],[WAC Price]]-NDC_Data[[#This Row],[340B Price]])*(NDC_Data[[#This Row],[Annual 340B Purchases]]/365*120)</f>
        <v>#N/A</v>
      </c>
      <c r="AA122" s="16" t="e">
        <f>(NDC_Data[[#This Row],[WAC Price]]-NDC_Data[[#This Row],[340B Price]])*(NDC_Data[[#This Row],[Annual 340B Purchases]])</f>
        <v>#N/A</v>
      </c>
      <c r="AC122" s="7"/>
      <c r="AD122" s="8"/>
    </row>
    <row r="123" spans="1:30" x14ac:dyDescent="0.55000000000000004">
      <c r="A123" s="38">
        <v>59676060012</v>
      </c>
      <c r="B123" s="38" t="s">
        <v>73</v>
      </c>
      <c r="C123" s="39" t="s">
        <v>225</v>
      </c>
      <c r="D123" s="39" t="s">
        <v>24</v>
      </c>
      <c r="E123" s="39" t="s">
        <v>109</v>
      </c>
      <c r="F123" s="39" t="s">
        <v>109</v>
      </c>
      <c r="G123" s="39" t="s">
        <v>110</v>
      </c>
      <c r="H123" s="39" t="s">
        <v>116</v>
      </c>
      <c r="I123" s="24">
        <f>SUMIFS('Historical Purchases'!Q:Q,'Historical Purchases'!N:N,NDC_Data[[#This Row],[NDC]])</f>
        <v>0</v>
      </c>
      <c r="J123" s="35" t="e">
        <f>_xlfn.XLOOKUP(NDC_Data[[#This Row],[NDC]],'Pricing Data'!C:C,'Pricing Data'!F:F)</f>
        <v>#N/A</v>
      </c>
      <c r="K123" s="36" t="e">
        <f>_xlfn.XLOOKUP(NDC_Data[[#This Row],[NDC]],'Pricing Data'!C:C,'Pricing Data'!J:J)</f>
        <v>#N/A</v>
      </c>
      <c r="L123" s="45" t="e">
        <f>I123*(J123-(NDC_Data[[#This Row],[340B Price]]*'Drug Cost Impact Summary'!$D$13))</f>
        <v>#N/A</v>
      </c>
      <c r="M123" s="45" t="e">
        <f>(NDC_Data[[#This Row],[WAC Price]])*(NDC_Data[[#This Row],[Annual 340B Purchases]])</f>
        <v>#N/A</v>
      </c>
      <c r="N123" s="40" t="e">
        <f>(NDC_Data[[#This Row],[340B Price]]*NDC_Data[[#This Row],[Annual 340B Purchases]])-NDC_Data[[#This Row],[Annual Spend at 340B]]</f>
        <v>#N/A</v>
      </c>
      <c r="O123" s="40" t="e">
        <f>(K123-J123)*I123*'Drug Cost Impact Summary'!$E$13</f>
        <v>#N/A</v>
      </c>
      <c r="P123" s="40" t="e">
        <f>NDC_Data[[#This Row],[Annual Spend at WAC]]-NDC_Data[[#This Row],[Annual Spend at 340B]]</f>
        <v>#N/A</v>
      </c>
      <c r="Q123" s="41" t="str">
        <f>IFERROR(NDC_Data[[#This Row],[Annual Inrease in Upfront Inventory Spend]]/NDC_Data[[#This Row],[Annual Spend at 340B]],"0")</f>
        <v>0</v>
      </c>
      <c r="R123" s="40" t="e">
        <f>NDC_Data[[#This Row],[Annual Impact of Lost COGS Discount]]+NDC_Data[[#This Row],[Annual Impact of Denied Rebates]]</f>
        <v>#N/A</v>
      </c>
      <c r="S123" s="42" t="str">
        <f>IFERROR(NDC_Data[[#This Row],[Total Annual Increase in Net Spend]]/NDC_Data[[#This Row],[Annual Spend at 340B]],"0")</f>
        <v>0</v>
      </c>
      <c r="T123" s="14"/>
      <c r="U123" s="43" t="e">
        <f>(NDC_Data[[#This Row],[WAC Price]]-NDC_Data[[#This Row],[340B Price]])*(NDC_Data[[#This Row],[Annual 340B Purchases]]/365*7)</f>
        <v>#N/A</v>
      </c>
      <c r="V123" s="40" t="e">
        <f>(NDC_Data[[#This Row],[WAC Price]]-NDC_Data[[#This Row],[340B Price]])*(NDC_Data[[#This Row],[Annual 340B Purchases]]/365*14)</f>
        <v>#N/A</v>
      </c>
      <c r="W123" s="40" t="e">
        <f>(NDC_Data[[#This Row],[WAC Price]]-NDC_Data[[#This Row],[340B Price]])*(NDC_Data[[#This Row],[Annual 340B Purchases]]/365*30)</f>
        <v>#N/A</v>
      </c>
      <c r="X123" s="40" t="e">
        <f>(NDC_Data[[#This Row],[WAC Price]]-NDC_Data[[#This Row],[340B Price]])*(NDC_Data[[#This Row],[Annual 340B Purchases]]/365*45)</f>
        <v>#N/A</v>
      </c>
      <c r="Y123" s="40" t="e">
        <f>(NDC_Data[[#This Row],[WAC Price]]-NDC_Data[[#This Row],[340B Price]])*(NDC_Data[[#This Row],[Annual 340B Purchases]]/365*60)</f>
        <v>#N/A</v>
      </c>
      <c r="Z123" s="40" t="e">
        <f>(NDC_Data[[#This Row],[WAC Price]]-NDC_Data[[#This Row],[340B Price]])*(NDC_Data[[#This Row],[Annual 340B Purchases]]/365*120)</f>
        <v>#N/A</v>
      </c>
      <c r="AA123" s="44" t="e">
        <f>(NDC_Data[[#This Row],[WAC Price]]-NDC_Data[[#This Row],[340B Price]])*(NDC_Data[[#This Row],[Annual 340B Purchases]])</f>
        <v>#N/A</v>
      </c>
      <c r="AC123" s="7"/>
      <c r="AD123" s="8"/>
    </row>
    <row r="124" spans="1:30" x14ac:dyDescent="0.55000000000000004">
      <c r="A124" s="9">
        <v>57894005427</v>
      </c>
      <c r="B124" s="9" t="s">
        <v>48</v>
      </c>
      <c r="C124" s="1" t="s">
        <v>226</v>
      </c>
      <c r="D124" s="1" t="s">
        <v>24</v>
      </c>
      <c r="E124" s="1" t="s">
        <v>110</v>
      </c>
      <c r="F124" s="1" t="s">
        <v>109</v>
      </c>
      <c r="G124" s="1" t="s">
        <v>109</v>
      </c>
      <c r="H124" s="1" t="s">
        <v>227</v>
      </c>
      <c r="I124" s="24">
        <f>SUMIFS('Historical Purchases'!Q:Q,'Historical Purchases'!N:N,NDC_Data[[#This Row],[NDC]])</f>
        <v>0</v>
      </c>
      <c r="J124" s="35" t="e">
        <f>_xlfn.XLOOKUP(NDC_Data[[#This Row],[NDC]],'Pricing Data'!C:C,'Pricing Data'!F:F)</f>
        <v>#N/A</v>
      </c>
      <c r="K124" s="36" t="e">
        <f>_xlfn.XLOOKUP(NDC_Data[[#This Row],[NDC]],'Pricing Data'!C:C,'Pricing Data'!J:J)</f>
        <v>#N/A</v>
      </c>
      <c r="L124" s="21" t="e">
        <f>I124*(J124-(NDC_Data[[#This Row],[340B Price]]*'Drug Cost Impact Summary'!$D$13))</f>
        <v>#N/A</v>
      </c>
      <c r="M124" s="21" t="e">
        <f>(NDC_Data[[#This Row],[WAC Price]])*(NDC_Data[[#This Row],[Annual 340B Purchases]])</f>
        <v>#N/A</v>
      </c>
      <c r="N124" s="2" t="e">
        <f>(NDC_Data[[#This Row],[340B Price]]*NDC_Data[[#This Row],[Annual 340B Purchases]])-NDC_Data[[#This Row],[Annual Spend at 340B]]</f>
        <v>#N/A</v>
      </c>
      <c r="O124" s="2" t="e">
        <f>(K124-J124)*I124*'Drug Cost Impact Summary'!$E$13</f>
        <v>#N/A</v>
      </c>
      <c r="P124" s="2" t="e">
        <f>NDC_Data[[#This Row],[Annual Spend at WAC]]-NDC_Data[[#This Row],[Annual Spend at 340B]]</f>
        <v>#N/A</v>
      </c>
      <c r="Q124" s="41" t="str">
        <f>IFERROR(NDC_Data[[#This Row],[Annual Inrease in Upfront Inventory Spend]]/NDC_Data[[#This Row],[Annual Spend at 340B]],"0")</f>
        <v>0</v>
      </c>
      <c r="R124" s="2" t="e">
        <f>NDC_Data[[#This Row],[Annual Impact of Lost COGS Discount]]+NDC_Data[[#This Row],[Annual Impact of Denied Rebates]]</f>
        <v>#N/A</v>
      </c>
      <c r="S124" s="6" t="str">
        <f>IFERROR(NDC_Data[[#This Row],[Total Annual Increase in Net Spend]]/NDC_Data[[#This Row],[Annual Spend at 340B]],"0")</f>
        <v>0</v>
      </c>
      <c r="T124" s="14"/>
      <c r="U124" s="15" t="e">
        <f>(NDC_Data[[#This Row],[WAC Price]]-NDC_Data[[#This Row],[340B Price]])*(NDC_Data[[#This Row],[Annual 340B Purchases]]/365*7)</f>
        <v>#N/A</v>
      </c>
      <c r="V124" s="2" t="e">
        <f>(NDC_Data[[#This Row],[WAC Price]]-NDC_Data[[#This Row],[340B Price]])*(NDC_Data[[#This Row],[Annual 340B Purchases]]/365*14)</f>
        <v>#N/A</v>
      </c>
      <c r="W124" s="2" t="e">
        <f>(NDC_Data[[#This Row],[WAC Price]]-NDC_Data[[#This Row],[340B Price]])*(NDC_Data[[#This Row],[Annual 340B Purchases]]/365*30)</f>
        <v>#N/A</v>
      </c>
      <c r="X124" s="2" t="e">
        <f>(NDC_Data[[#This Row],[WAC Price]]-NDC_Data[[#This Row],[340B Price]])*(NDC_Data[[#This Row],[Annual 340B Purchases]]/365*45)</f>
        <v>#N/A</v>
      </c>
      <c r="Y124" s="2" t="e">
        <f>(NDC_Data[[#This Row],[WAC Price]]-NDC_Data[[#This Row],[340B Price]])*(NDC_Data[[#This Row],[Annual 340B Purchases]]/365*60)</f>
        <v>#N/A</v>
      </c>
      <c r="Z124" s="2" t="e">
        <f>(NDC_Data[[#This Row],[WAC Price]]-NDC_Data[[#This Row],[340B Price]])*(NDC_Data[[#This Row],[Annual 340B Purchases]]/365*120)</f>
        <v>#N/A</v>
      </c>
      <c r="AA124" s="16" t="e">
        <f>(NDC_Data[[#This Row],[WAC Price]]-NDC_Data[[#This Row],[340B Price]])*(NDC_Data[[#This Row],[Annual 340B Purchases]])</f>
        <v>#N/A</v>
      </c>
      <c r="AC124" s="7"/>
      <c r="AD124" s="8"/>
    </row>
    <row r="125" spans="1:30" x14ac:dyDescent="0.55000000000000004">
      <c r="A125" s="38">
        <v>57894006003</v>
      </c>
      <c r="B125" s="38" t="s">
        <v>48</v>
      </c>
      <c r="C125" s="39" t="s">
        <v>228</v>
      </c>
      <c r="D125" s="39" t="s">
        <v>24</v>
      </c>
      <c r="E125" s="39" t="s">
        <v>110</v>
      </c>
      <c r="F125" s="39" t="s">
        <v>109</v>
      </c>
      <c r="G125" s="39" t="s">
        <v>109</v>
      </c>
      <c r="H125" s="39" t="s">
        <v>211</v>
      </c>
      <c r="I125" s="24">
        <f>SUMIFS('Historical Purchases'!Q:Q,'Historical Purchases'!N:N,NDC_Data[[#This Row],[NDC]])</f>
        <v>0</v>
      </c>
      <c r="J125" s="35" t="e">
        <f>_xlfn.XLOOKUP(NDC_Data[[#This Row],[NDC]],'Pricing Data'!C:C,'Pricing Data'!F:F)</f>
        <v>#N/A</v>
      </c>
      <c r="K125" s="36" t="e">
        <f>_xlfn.XLOOKUP(NDC_Data[[#This Row],[NDC]],'Pricing Data'!C:C,'Pricing Data'!J:J)</f>
        <v>#N/A</v>
      </c>
      <c r="L125" s="45" t="e">
        <f>I125*(J125-(NDC_Data[[#This Row],[340B Price]]*'Drug Cost Impact Summary'!$D$13))</f>
        <v>#N/A</v>
      </c>
      <c r="M125" s="45" t="e">
        <f>(NDC_Data[[#This Row],[WAC Price]])*(NDC_Data[[#This Row],[Annual 340B Purchases]])</f>
        <v>#N/A</v>
      </c>
      <c r="N125" s="40" t="e">
        <f>(NDC_Data[[#This Row],[340B Price]]*NDC_Data[[#This Row],[Annual 340B Purchases]])-NDC_Data[[#This Row],[Annual Spend at 340B]]</f>
        <v>#N/A</v>
      </c>
      <c r="O125" s="40" t="e">
        <f>(K125-J125)*I125*'Drug Cost Impact Summary'!$E$13</f>
        <v>#N/A</v>
      </c>
      <c r="P125" s="40" t="e">
        <f>NDC_Data[[#This Row],[Annual Spend at WAC]]-NDC_Data[[#This Row],[Annual Spend at 340B]]</f>
        <v>#N/A</v>
      </c>
      <c r="Q125" s="41" t="str">
        <f>IFERROR(NDC_Data[[#This Row],[Annual Inrease in Upfront Inventory Spend]]/NDC_Data[[#This Row],[Annual Spend at 340B]],"0")</f>
        <v>0</v>
      </c>
      <c r="R125" s="40" t="e">
        <f>NDC_Data[[#This Row],[Annual Impact of Lost COGS Discount]]+NDC_Data[[#This Row],[Annual Impact of Denied Rebates]]</f>
        <v>#N/A</v>
      </c>
      <c r="S125" s="42" t="str">
        <f>IFERROR(NDC_Data[[#This Row],[Total Annual Increase in Net Spend]]/NDC_Data[[#This Row],[Annual Spend at 340B]],"0")</f>
        <v>0</v>
      </c>
      <c r="T125" s="14"/>
      <c r="U125" s="43" t="e">
        <f>(NDC_Data[[#This Row],[WAC Price]]-NDC_Data[[#This Row],[340B Price]])*(NDC_Data[[#This Row],[Annual 340B Purchases]]/365*7)</f>
        <v>#N/A</v>
      </c>
      <c r="V125" s="40" t="e">
        <f>(NDC_Data[[#This Row],[WAC Price]]-NDC_Data[[#This Row],[340B Price]])*(NDC_Data[[#This Row],[Annual 340B Purchases]]/365*14)</f>
        <v>#N/A</v>
      </c>
      <c r="W125" s="40" t="e">
        <f>(NDC_Data[[#This Row],[WAC Price]]-NDC_Data[[#This Row],[340B Price]])*(NDC_Data[[#This Row],[Annual 340B Purchases]]/365*30)</f>
        <v>#N/A</v>
      </c>
      <c r="X125" s="40" t="e">
        <f>(NDC_Data[[#This Row],[WAC Price]]-NDC_Data[[#This Row],[340B Price]])*(NDC_Data[[#This Row],[Annual 340B Purchases]]/365*45)</f>
        <v>#N/A</v>
      </c>
      <c r="Y125" s="40" t="e">
        <f>(NDC_Data[[#This Row],[WAC Price]]-NDC_Data[[#This Row],[340B Price]])*(NDC_Data[[#This Row],[Annual 340B Purchases]]/365*60)</f>
        <v>#N/A</v>
      </c>
      <c r="Z125" s="40" t="e">
        <f>(NDC_Data[[#This Row],[WAC Price]]-NDC_Data[[#This Row],[340B Price]])*(NDC_Data[[#This Row],[Annual 340B Purchases]]/365*120)</f>
        <v>#N/A</v>
      </c>
      <c r="AA125" s="44" t="e">
        <f>(NDC_Data[[#This Row],[WAC Price]]-NDC_Data[[#This Row],[340B Price]])*(NDC_Data[[#This Row],[Annual 340B Purchases]])</f>
        <v>#N/A</v>
      </c>
      <c r="AC125" s="7"/>
      <c r="AD125" s="8"/>
    </row>
    <row r="126" spans="1:30" x14ac:dyDescent="0.55000000000000004">
      <c r="A126" s="9">
        <v>57894006002</v>
      </c>
      <c r="B126" s="9" t="s">
        <v>48</v>
      </c>
      <c r="C126" s="1" t="s">
        <v>229</v>
      </c>
      <c r="D126" s="1" t="s">
        <v>24</v>
      </c>
      <c r="E126" s="1" t="s">
        <v>110</v>
      </c>
      <c r="F126" s="1" t="s">
        <v>109</v>
      </c>
      <c r="G126" s="1" t="s">
        <v>109</v>
      </c>
      <c r="H126" s="1" t="s">
        <v>211</v>
      </c>
      <c r="I126" s="24">
        <f>SUMIFS('Historical Purchases'!Q:Q,'Historical Purchases'!N:N,NDC_Data[[#This Row],[NDC]])</f>
        <v>0</v>
      </c>
      <c r="J126" s="35" t="e">
        <f>_xlfn.XLOOKUP(NDC_Data[[#This Row],[NDC]],'Pricing Data'!C:C,'Pricing Data'!F:F)</f>
        <v>#N/A</v>
      </c>
      <c r="K126" s="36" t="e">
        <f>_xlfn.XLOOKUP(NDC_Data[[#This Row],[NDC]],'Pricing Data'!C:C,'Pricing Data'!J:J)</f>
        <v>#N/A</v>
      </c>
      <c r="L126" s="21" t="e">
        <f>I126*(J126-(NDC_Data[[#This Row],[340B Price]]*'Drug Cost Impact Summary'!$D$13))</f>
        <v>#N/A</v>
      </c>
      <c r="M126" s="21" t="e">
        <f>(NDC_Data[[#This Row],[WAC Price]])*(NDC_Data[[#This Row],[Annual 340B Purchases]])</f>
        <v>#N/A</v>
      </c>
      <c r="N126" s="2" t="e">
        <f>(NDC_Data[[#This Row],[340B Price]]*NDC_Data[[#This Row],[Annual 340B Purchases]])-NDC_Data[[#This Row],[Annual Spend at 340B]]</f>
        <v>#N/A</v>
      </c>
      <c r="O126" s="2" t="e">
        <f>(K126-J126)*I126*'Drug Cost Impact Summary'!$E$13</f>
        <v>#N/A</v>
      </c>
      <c r="P126" s="2" t="e">
        <f>NDC_Data[[#This Row],[Annual Spend at WAC]]-NDC_Data[[#This Row],[Annual Spend at 340B]]</f>
        <v>#N/A</v>
      </c>
      <c r="Q126" s="41" t="str">
        <f>IFERROR(NDC_Data[[#This Row],[Annual Inrease in Upfront Inventory Spend]]/NDC_Data[[#This Row],[Annual Spend at 340B]],"0")</f>
        <v>0</v>
      </c>
      <c r="R126" s="2" t="e">
        <f>NDC_Data[[#This Row],[Annual Impact of Lost COGS Discount]]+NDC_Data[[#This Row],[Annual Impact of Denied Rebates]]</f>
        <v>#N/A</v>
      </c>
      <c r="S126" s="6" t="str">
        <f>IFERROR(NDC_Data[[#This Row],[Total Annual Increase in Net Spend]]/NDC_Data[[#This Row],[Annual Spend at 340B]],"0")</f>
        <v>0</v>
      </c>
      <c r="T126" s="14"/>
      <c r="U126" s="15" t="e">
        <f>(NDC_Data[[#This Row],[WAC Price]]-NDC_Data[[#This Row],[340B Price]])*(NDC_Data[[#This Row],[Annual 340B Purchases]]/365*7)</f>
        <v>#N/A</v>
      </c>
      <c r="V126" s="2" t="e">
        <f>(NDC_Data[[#This Row],[WAC Price]]-NDC_Data[[#This Row],[340B Price]])*(NDC_Data[[#This Row],[Annual 340B Purchases]]/365*14)</f>
        <v>#N/A</v>
      </c>
      <c r="W126" s="2" t="e">
        <f>(NDC_Data[[#This Row],[WAC Price]]-NDC_Data[[#This Row],[340B Price]])*(NDC_Data[[#This Row],[Annual 340B Purchases]]/365*30)</f>
        <v>#N/A</v>
      </c>
      <c r="X126" s="2" t="e">
        <f>(NDC_Data[[#This Row],[WAC Price]]-NDC_Data[[#This Row],[340B Price]])*(NDC_Data[[#This Row],[Annual 340B Purchases]]/365*45)</f>
        <v>#N/A</v>
      </c>
      <c r="Y126" s="2" t="e">
        <f>(NDC_Data[[#This Row],[WAC Price]]-NDC_Data[[#This Row],[340B Price]])*(NDC_Data[[#This Row],[Annual 340B Purchases]]/365*60)</f>
        <v>#N/A</v>
      </c>
      <c r="Z126" s="2" t="e">
        <f>(NDC_Data[[#This Row],[WAC Price]]-NDC_Data[[#This Row],[340B Price]])*(NDC_Data[[#This Row],[Annual 340B Purchases]]/365*120)</f>
        <v>#N/A</v>
      </c>
      <c r="AA126" s="16" t="e">
        <f>(NDC_Data[[#This Row],[WAC Price]]-NDC_Data[[#This Row],[340B Price]])*(NDC_Data[[#This Row],[Annual 340B Purchases]])</f>
        <v>#N/A</v>
      </c>
      <c r="AC126" s="7"/>
      <c r="AD126" s="8"/>
    </row>
    <row r="127" spans="1:30" x14ac:dyDescent="0.55000000000000004">
      <c r="A127" s="38">
        <v>57894006103</v>
      </c>
      <c r="B127" s="38" t="s">
        <v>48</v>
      </c>
      <c r="C127" s="39" t="s">
        <v>230</v>
      </c>
      <c r="D127" s="39" t="s">
        <v>24</v>
      </c>
      <c r="E127" s="39" t="s">
        <v>110</v>
      </c>
      <c r="F127" s="39" t="s">
        <v>109</v>
      </c>
      <c r="G127" s="39" t="s">
        <v>109</v>
      </c>
      <c r="H127" s="39" t="s">
        <v>205</v>
      </c>
      <c r="I127" s="24">
        <f>SUMIFS('Historical Purchases'!Q:Q,'Historical Purchases'!N:N,NDC_Data[[#This Row],[NDC]])</f>
        <v>0</v>
      </c>
      <c r="J127" s="35" t="e">
        <f>_xlfn.XLOOKUP(NDC_Data[[#This Row],[NDC]],'Pricing Data'!C:C,'Pricing Data'!F:F)</f>
        <v>#N/A</v>
      </c>
      <c r="K127" s="36" t="e">
        <f>_xlfn.XLOOKUP(NDC_Data[[#This Row],[NDC]],'Pricing Data'!C:C,'Pricing Data'!J:J)</f>
        <v>#N/A</v>
      </c>
      <c r="L127" s="45" t="e">
        <f>I127*(J127-(NDC_Data[[#This Row],[340B Price]]*'Drug Cost Impact Summary'!$D$13))</f>
        <v>#N/A</v>
      </c>
      <c r="M127" s="45" t="e">
        <f>(NDC_Data[[#This Row],[WAC Price]])*(NDC_Data[[#This Row],[Annual 340B Purchases]])</f>
        <v>#N/A</v>
      </c>
      <c r="N127" s="40" t="e">
        <f>(NDC_Data[[#This Row],[340B Price]]*NDC_Data[[#This Row],[Annual 340B Purchases]])-NDC_Data[[#This Row],[Annual Spend at 340B]]</f>
        <v>#N/A</v>
      </c>
      <c r="O127" s="40" t="e">
        <f>(K127-J127)*I127*'Drug Cost Impact Summary'!$E$13</f>
        <v>#N/A</v>
      </c>
      <c r="P127" s="40" t="e">
        <f>NDC_Data[[#This Row],[Annual Spend at WAC]]-NDC_Data[[#This Row],[Annual Spend at 340B]]</f>
        <v>#N/A</v>
      </c>
      <c r="Q127" s="41" t="str">
        <f>IFERROR(NDC_Data[[#This Row],[Annual Inrease in Upfront Inventory Spend]]/NDC_Data[[#This Row],[Annual Spend at 340B]],"0")</f>
        <v>0</v>
      </c>
      <c r="R127" s="40" t="e">
        <f>NDC_Data[[#This Row],[Annual Impact of Lost COGS Discount]]+NDC_Data[[#This Row],[Annual Impact of Denied Rebates]]</f>
        <v>#N/A</v>
      </c>
      <c r="S127" s="42" t="str">
        <f>IFERROR(NDC_Data[[#This Row],[Total Annual Increase in Net Spend]]/NDC_Data[[#This Row],[Annual Spend at 340B]],"0")</f>
        <v>0</v>
      </c>
      <c r="T127" s="14"/>
      <c r="U127" s="43" t="e">
        <f>(NDC_Data[[#This Row],[WAC Price]]-NDC_Data[[#This Row],[340B Price]])*(NDC_Data[[#This Row],[Annual 340B Purchases]]/365*7)</f>
        <v>#N/A</v>
      </c>
      <c r="V127" s="40" t="e">
        <f>(NDC_Data[[#This Row],[WAC Price]]-NDC_Data[[#This Row],[340B Price]])*(NDC_Data[[#This Row],[Annual 340B Purchases]]/365*14)</f>
        <v>#N/A</v>
      </c>
      <c r="W127" s="40" t="e">
        <f>(NDC_Data[[#This Row],[WAC Price]]-NDC_Data[[#This Row],[340B Price]])*(NDC_Data[[#This Row],[Annual 340B Purchases]]/365*30)</f>
        <v>#N/A</v>
      </c>
      <c r="X127" s="40" t="e">
        <f>(NDC_Data[[#This Row],[WAC Price]]-NDC_Data[[#This Row],[340B Price]])*(NDC_Data[[#This Row],[Annual 340B Purchases]]/365*45)</f>
        <v>#N/A</v>
      </c>
      <c r="Y127" s="40" t="e">
        <f>(NDC_Data[[#This Row],[WAC Price]]-NDC_Data[[#This Row],[340B Price]])*(NDC_Data[[#This Row],[Annual 340B Purchases]]/365*60)</f>
        <v>#N/A</v>
      </c>
      <c r="Z127" s="40" t="e">
        <f>(NDC_Data[[#This Row],[WAC Price]]-NDC_Data[[#This Row],[340B Price]])*(NDC_Data[[#This Row],[Annual 340B Purchases]]/365*120)</f>
        <v>#N/A</v>
      </c>
      <c r="AA127" s="44" t="e">
        <f>(NDC_Data[[#This Row],[WAC Price]]-NDC_Data[[#This Row],[340B Price]])*(NDC_Data[[#This Row],[Annual 340B Purchases]])</f>
        <v>#N/A</v>
      </c>
      <c r="AC127" s="7"/>
      <c r="AD127" s="8"/>
    </row>
    <row r="128" spans="1:30" x14ac:dyDescent="0.55000000000000004">
      <c r="A128" s="9">
        <v>50458058010</v>
      </c>
      <c r="B128" s="9" t="s">
        <v>49</v>
      </c>
      <c r="C128" s="1" t="s">
        <v>231</v>
      </c>
      <c r="D128" s="1" t="s">
        <v>24</v>
      </c>
      <c r="E128" s="1" t="s">
        <v>110</v>
      </c>
      <c r="F128" s="1" t="s">
        <v>109</v>
      </c>
      <c r="G128" s="1" t="s">
        <v>109</v>
      </c>
      <c r="H128" s="1" t="s">
        <v>163</v>
      </c>
      <c r="I128" s="24">
        <f>SUMIFS('Historical Purchases'!Q:Q,'Historical Purchases'!N:N,NDC_Data[[#This Row],[NDC]])</f>
        <v>0</v>
      </c>
      <c r="J128" s="35" t="e">
        <f>_xlfn.XLOOKUP(NDC_Data[[#This Row],[NDC]],'Pricing Data'!C:C,'Pricing Data'!F:F)</f>
        <v>#N/A</v>
      </c>
      <c r="K128" s="36" t="e">
        <f>_xlfn.XLOOKUP(NDC_Data[[#This Row],[NDC]],'Pricing Data'!C:C,'Pricing Data'!J:J)</f>
        <v>#N/A</v>
      </c>
      <c r="L128" s="21" t="e">
        <f>I128*(J128-(NDC_Data[[#This Row],[340B Price]]*'Drug Cost Impact Summary'!$D$13))</f>
        <v>#N/A</v>
      </c>
      <c r="M128" s="21" t="e">
        <f>(NDC_Data[[#This Row],[WAC Price]])*(NDC_Data[[#This Row],[Annual 340B Purchases]])</f>
        <v>#N/A</v>
      </c>
      <c r="N128" s="2" t="e">
        <f>(NDC_Data[[#This Row],[340B Price]]*NDC_Data[[#This Row],[Annual 340B Purchases]])-NDC_Data[[#This Row],[Annual Spend at 340B]]</f>
        <v>#N/A</v>
      </c>
      <c r="O128" s="2" t="e">
        <f>(K128-J128)*I128*'Drug Cost Impact Summary'!$E$13</f>
        <v>#N/A</v>
      </c>
      <c r="P128" s="2" t="e">
        <f>NDC_Data[[#This Row],[Annual Spend at WAC]]-NDC_Data[[#This Row],[Annual Spend at 340B]]</f>
        <v>#N/A</v>
      </c>
      <c r="Q128" s="41" t="str">
        <f>IFERROR(NDC_Data[[#This Row],[Annual Inrease in Upfront Inventory Spend]]/NDC_Data[[#This Row],[Annual Spend at 340B]],"0")</f>
        <v>0</v>
      </c>
      <c r="R128" s="2" t="e">
        <f>NDC_Data[[#This Row],[Annual Impact of Lost COGS Discount]]+NDC_Data[[#This Row],[Annual Impact of Denied Rebates]]</f>
        <v>#N/A</v>
      </c>
      <c r="S128" s="6" t="str">
        <f>IFERROR(NDC_Data[[#This Row],[Total Annual Increase in Net Spend]]/NDC_Data[[#This Row],[Annual Spend at 340B]],"0")</f>
        <v>0</v>
      </c>
      <c r="T128" s="14"/>
      <c r="U128" s="15" t="e">
        <f>(NDC_Data[[#This Row],[WAC Price]]-NDC_Data[[#This Row],[340B Price]])*(NDC_Data[[#This Row],[Annual 340B Purchases]]/365*7)</f>
        <v>#N/A</v>
      </c>
      <c r="V128" s="2" t="e">
        <f>(NDC_Data[[#This Row],[WAC Price]]-NDC_Data[[#This Row],[340B Price]])*(NDC_Data[[#This Row],[Annual 340B Purchases]]/365*14)</f>
        <v>#N/A</v>
      </c>
      <c r="W128" s="2" t="e">
        <f>(NDC_Data[[#This Row],[WAC Price]]-NDC_Data[[#This Row],[340B Price]])*(NDC_Data[[#This Row],[Annual 340B Purchases]]/365*30)</f>
        <v>#N/A</v>
      </c>
      <c r="X128" s="2" t="e">
        <f>(NDC_Data[[#This Row],[WAC Price]]-NDC_Data[[#This Row],[340B Price]])*(NDC_Data[[#This Row],[Annual 340B Purchases]]/365*45)</f>
        <v>#N/A</v>
      </c>
      <c r="Y128" s="2" t="e">
        <f>(NDC_Data[[#This Row],[WAC Price]]-NDC_Data[[#This Row],[340B Price]])*(NDC_Data[[#This Row],[Annual 340B Purchases]]/365*60)</f>
        <v>#N/A</v>
      </c>
      <c r="Z128" s="2" t="e">
        <f>(NDC_Data[[#This Row],[WAC Price]]-NDC_Data[[#This Row],[340B Price]])*(NDC_Data[[#This Row],[Annual 340B Purchases]]/365*120)</f>
        <v>#N/A</v>
      </c>
      <c r="AA128" s="16" t="e">
        <f>(NDC_Data[[#This Row],[WAC Price]]-NDC_Data[[#This Row],[340B Price]])*(NDC_Data[[#This Row],[Annual 340B Purchases]])</f>
        <v>#N/A</v>
      </c>
      <c r="AC128" s="7"/>
      <c r="AD128" s="8"/>
    </row>
    <row r="129" spans="1:30" x14ac:dyDescent="0.55000000000000004">
      <c r="A129" s="38">
        <v>50458058030</v>
      </c>
      <c r="B129" s="38" t="s">
        <v>49</v>
      </c>
      <c r="C129" s="39" t="s">
        <v>231</v>
      </c>
      <c r="D129" s="39" t="s">
        <v>24</v>
      </c>
      <c r="E129" s="39" t="s">
        <v>110</v>
      </c>
      <c r="F129" s="39" t="s">
        <v>109</v>
      </c>
      <c r="G129" s="39" t="s">
        <v>109</v>
      </c>
      <c r="H129" s="39" t="s">
        <v>125</v>
      </c>
      <c r="I129" s="24">
        <f>SUMIFS('Historical Purchases'!Q:Q,'Historical Purchases'!N:N,NDC_Data[[#This Row],[NDC]])</f>
        <v>0</v>
      </c>
      <c r="J129" s="35" t="e">
        <f>_xlfn.XLOOKUP(NDC_Data[[#This Row],[NDC]],'Pricing Data'!C:C,'Pricing Data'!F:F)</f>
        <v>#N/A</v>
      </c>
      <c r="K129" s="36" t="e">
        <f>_xlfn.XLOOKUP(NDC_Data[[#This Row],[NDC]],'Pricing Data'!C:C,'Pricing Data'!J:J)</f>
        <v>#N/A</v>
      </c>
      <c r="L129" s="45" t="e">
        <f>I129*(J129-(NDC_Data[[#This Row],[340B Price]]*'Drug Cost Impact Summary'!$D$13))</f>
        <v>#N/A</v>
      </c>
      <c r="M129" s="45" t="e">
        <f>(NDC_Data[[#This Row],[WAC Price]])*(NDC_Data[[#This Row],[Annual 340B Purchases]])</f>
        <v>#N/A</v>
      </c>
      <c r="N129" s="40" t="e">
        <f>(NDC_Data[[#This Row],[340B Price]]*NDC_Data[[#This Row],[Annual 340B Purchases]])-NDC_Data[[#This Row],[Annual Spend at 340B]]</f>
        <v>#N/A</v>
      </c>
      <c r="O129" s="40" t="e">
        <f>(K129-J129)*I129*'Drug Cost Impact Summary'!$E$13</f>
        <v>#N/A</v>
      </c>
      <c r="P129" s="40" t="e">
        <f>NDC_Data[[#This Row],[Annual Spend at WAC]]-NDC_Data[[#This Row],[Annual Spend at 340B]]</f>
        <v>#N/A</v>
      </c>
      <c r="Q129" s="41" t="str">
        <f>IFERROR(NDC_Data[[#This Row],[Annual Inrease in Upfront Inventory Spend]]/NDC_Data[[#This Row],[Annual Spend at 340B]],"0")</f>
        <v>0</v>
      </c>
      <c r="R129" s="40" t="e">
        <f>NDC_Data[[#This Row],[Annual Impact of Lost COGS Discount]]+NDC_Data[[#This Row],[Annual Impact of Denied Rebates]]</f>
        <v>#N/A</v>
      </c>
      <c r="S129" s="42" t="str">
        <f>IFERROR(NDC_Data[[#This Row],[Total Annual Increase in Net Spend]]/NDC_Data[[#This Row],[Annual Spend at 340B]],"0")</f>
        <v>0</v>
      </c>
      <c r="T129" s="14"/>
      <c r="U129" s="43" t="e">
        <f>(NDC_Data[[#This Row],[WAC Price]]-NDC_Data[[#This Row],[340B Price]])*(NDC_Data[[#This Row],[Annual 340B Purchases]]/365*7)</f>
        <v>#N/A</v>
      </c>
      <c r="V129" s="40" t="e">
        <f>(NDC_Data[[#This Row],[WAC Price]]-NDC_Data[[#This Row],[340B Price]])*(NDC_Data[[#This Row],[Annual 340B Purchases]]/365*14)</f>
        <v>#N/A</v>
      </c>
      <c r="W129" s="40" t="e">
        <f>(NDC_Data[[#This Row],[WAC Price]]-NDC_Data[[#This Row],[340B Price]])*(NDC_Data[[#This Row],[Annual 340B Purchases]]/365*30)</f>
        <v>#N/A</v>
      </c>
      <c r="X129" s="40" t="e">
        <f>(NDC_Data[[#This Row],[WAC Price]]-NDC_Data[[#This Row],[340B Price]])*(NDC_Data[[#This Row],[Annual 340B Purchases]]/365*45)</f>
        <v>#N/A</v>
      </c>
      <c r="Y129" s="40" t="e">
        <f>(NDC_Data[[#This Row],[WAC Price]]-NDC_Data[[#This Row],[340B Price]])*(NDC_Data[[#This Row],[Annual 340B Purchases]]/365*60)</f>
        <v>#N/A</v>
      </c>
      <c r="Z129" s="40" t="e">
        <f>(NDC_Data[[#This Row],[WAC Price]]-NDC_Data[[#This Row],[340B Price]])*(NDC_Data[[#This Row],[Annual 340B Purchases]]/365*120)</f>
        <v>#N/A</v>
      </c>
      <c r="AA129" s="44" t="e">
        <f>(NDC_Data[[#This Row],[WAC Price]]-NDC_Data[[#This Row],[340B Price]])*(NDC_Data[[#This Row],[Annual 340B Purchases]])</f>
        <v>#N/A</v>
      </c>
      <c r="AC129" s="7"/>
      <c r="AD129" s="8"/>
    </row>
    <row r="130" spans="1:30" x14ac:dyDescent="0.55000000000000004">
      <c r="A130" s="9">
        <v>50458058090</v>
      </c>
      <c r="B130" s="9" t="s">
        <v>49</v>
      </c>
      <c r="C130" s="1" t="s">
        <v>231</v>
      </c>
      <c r="D130" s="1" t="s">
        <v>24</v>
      </c>
      <c r="E130" s="1" t="s">
        <v>110</v>
      </c>
      <c r="F130" s="1" t="s">
        <v>109</v>
      </c>
      <c r="G130" s="1" t="s">
        <v>109</v>
      </c>
      <c r="H130" s="1" t="s">
        <v>115</v>
      </c>
      <c r="I130" s="24">
        <f>SUMIFS('Historical Purchases'!Q:Q,'Historical Purchases'!N:N,NDC_Data[[#This Row],[NDC]])</f>
        <v>0</v>
      </c>
      <c r="J130" s="35" t="e">
        <f>_xlfn.XLOOKUP(NDC_Data[[#This Row],[NDC]],'Pricing Data'!C:C,'Pricing Data'!F:F)</f>
        <v>#N/A</v>
      </c>
      <c r="K130" s="36" t="e">
        <f>_xlfn.XLOOKUP(NDC_Data[[#This Row],[NDC]],'Pricing Data'!C:C,'Pricing Data'!J:J)</f>
        <v>#N/A</v>
      </c>
      <c r="L130" s="21" t="e">
        <f>I130*(J130-(NDC_Data[[#This Row],[340B Price]]*'Drug Cost Impact Summary'!$D$13))</f>
        <v>#N/A</v>
      </c>
      <c r="M130" s="21" t="e">
        <f>(NDC_Data[[#This Row],[WAC Price]])*(NDC_Data[[#This Row],[Annual 340B Purchases]])</f>
        <v>#N/A</v>
      </c>
      <c r="N130" s="2" t="e">
        <f>(NDC_Data[[#This Row],[340B Price]]*NDC_Data[[#This Row],[Annual 340B Purchases]])-NDC_Data[[#This Row],[Annual Spend at 340B]]</f>
        <v>#N/A</v>
      </c>
      <c r="O130" s="2" t="e">
        <f>(K130-J130)*I130*'Drug Cost Impact Summary'!$E$13</f>
        <v>#N/A</v>
      </c>
      <c r="P130" s="2" t="e">
        <f>NDC_Data[[#This Row],[Annual Spend at WAC]]-NDC_Data[[#This Row],[Annual Spend at 340B]]</f>
        <v>#N/A</v>
      </c>
      <c r="Q130" s="41" t="str">
        <f>IFERROR(NDC_Data[[#This Row],[Annual Inrease in Upfront Inventory Spend]]/NDC_Data[[#This Row],[Annual Spend at 340B]],"0")</f>
        <v>0</v>
      </c>
      <c r="R130" s="2" t="e">
        <f>NDC_Data[[#This Row],[Annual Impact of Lost COGS Discount]]+NDC_Data[[#This Row],[Annual Impact of Denied Rebates]]</f>
        <v>#N/A</v>
      </c>
      <c r="S130" s="6" t="str">
        <f>IFERROR(NDC_Data[[#This Row],[Total Annual Increase in Net Spend]]/NDC_Data[[#This Row],[Annual Spend at 340B]],"0")</f>
        <v>0</v>
      </c>
      <c r="T130" s="14"/>
      <c r="U130" s="15" t="e">
        <f>(NDC_Data[[#This Row],[WAC Price]]-NDC_Data[[#This Row],[340B Price]])*(NDC_Data[[#This Row],[Annual 340B Purchases]]/365*7)</f>
        <v>#N/A</v>
      </c>
      <c r="V130" s="2" t="e">
        <f>(NDC_Data[[#This Row],[WAC Price]]-NDC_Data[[#This Row],[340B Price]])*(NDC_Data[[#This Row],[Annual 340B Purchases]]/365*14)</f>
        <v>#N/A</v>
      </c>
      <c r="W130" s="2" t="e">
        <f>(NDC_Data[[#This Row],[WAC Price]]-NDC_Data[[#This Row],[340B Price]])*(NDC_Data[[#This Row],[Annual 340B Purchases]]/365*30)</f>
        <v>#N/A</v>
      </c>
      <c r="X130" s="2" t="e">
        <f>(NDC_Data[[#This Row],[WAC Price]]-NDC_Data[[#This Row],[340B Price]])*(NDC_Data[[#This Row],[Annual 340B Purchases]]/365*45)</f>
        <v>#N/A</v>
      </c>
      <c r="Y130" s="2" t="e">
        <f>(NDC_Data[[#This Row],[WAC Price]]-NDC_Data[[#This Row],[340B Price]])*(NDC_Data[[#This Row],[Annual 340B Purchases]]/365*60)</f>
        <v>#N/A</v>
      </c>
      <c r="Z130" s="2" t="e">
        <f>(NDC_Data[[#This Row],[WAC Price]]-NDC_Data[[#This Row],[340B Price]])*(NDC_Data[[#This Row],[Annual 340B Purchases]]/365*120)</f>
        <v>#N/A</v>
      </c>
      <c r="AA130" s="16" t="e">
        <f>(NDC_Data[[#This Row],[WAC Price]]-NDC_Data[[#This Row],[340B Price]])*(NDC_Data[[#This Row],[Annual 340B Purchases]])</f>
        <v>#N/A</v>
      </c>
      <c r="AC130" s="7"/>
      <c r="AD130" s="8"/>
    </row>
    <row r="131" spans="1:30" x14ac:dyDescent="0.55000000000000004">
      <c r="A131" s="38">
        <v>50458057810</v>
      </c>
      <c r="B131" s="38" t="s">
        <v>49</v>
      </c>
      <c r="C131" s="39" t="s">
        <v>232</v>
      </c>
      <c r="D131" s="39" t="s">
        <v>24</v>
      </c>
      <c r="E131" s="39" t="s">
        <v>110</v>
      </c>
      <c r="F131" s="39" t="s">
        <v>109</v>
      </c>
      <c r="G131" s="39" t="s">
        <v>109</v>
      </c>
      <c r="H131" s="39" t="s">
        <v>163</v>
      </c>
      <c r="I131" s="24">
        <f>SUMIFS('Historical Purchases'!Q:Q,'Historical Purchases'!N:N,NDC_Data[[#This Row],[NDC]])</f>
        <v>0</v>
      </c>
      <c r="J131" s="35" t="e">
        <f>_xlfn.XLOOKUP(NDC_Data[[#This Row],[NDC]],'Pricing Data'!C:C,'Pricing Data'!F:F)</f>
        <v>#N/A</v>
      </c>
      <c r="K131" s="36" t="e">
        <f>_xlfn.XLOOKUP(NDC_Data[[#This Row],[NDC]],'Pricing Data'!C:C,'Pricing Data'!J:J)</f>
        <v>#N/A</v>
      </c>
      <c r="L131" s="45" t="e">
        <f>I131*(J131-(NDC_Data[[#This Row],[340B Price]]*'Drug Cost Impact Summary'!$D$13))</f>
        <v>#N/A</v>
      </c>
      <c r="M131" s="45" t="e">
        <f>(NDC_Data[[#This Row],[WAC Price]])*(NDC_Data[[#This Row],[Annual 340B Purchases]])</f>
        <v>#N/A</v>
      </c>
      <c r="N131" s="40" t="e">
        <f>(NDC_Data[[#This Row],[340B Price]]*NDC_Data[[#This Row],[Annual 340B Purchases]])-NDC_Data[[#This Row],[Annual Spend at 340B]]</f>
        <v>#N/A</v>
      </c>
      <c r="O131" s="40" t="e">
        <f>(K131-J131)*I131*'Drug Cost Impact Summary'!$E$13</f>
        <v>#N/A</v>
      </c>
      <c r="P131" s="40" t="e">
        <f>NDC_Data[[#This Row],[Annual Spend at WAC]]-NDC_Data[[#This Row],[Annual Spend at 340B]]</f>
        <v>#N/A</v>
      </c>
      <c r="Q131" s="41" t="str">
        <f>IFERROR(NDC_Data[[#This Row],[Annual Inrease in Upfront Inventory Spend]]/NDC_Data[[#This Row],[Annual Spend at 340B]],"0")</f>
        <v>0</v>
      </c>
      <c r="R131" s="40" t="e">
        <f>NDC_Data[[#This Row],[Annual Impact of Lost COGS Discount]]+NDC_Data[[#This Row],[Annual Impact of Denied Rebates]]</f>
        <v>#N/A</v>
      </c>
      <c r="S131" s="42" t="str">
        <f>IFERROR(NDC_Data[[#This Row],[Total Annual Increase in Net Spend]]/NDC_Data[[#This Row],[Annual Spend at 340B]],"0")</f>
        <v>0</v>
      </c>
      <c r="T131" s="14"/>
      <c r="U131" s="43" t="e">
        <f>(NDC_Data[[#This Row],[WAC Price]]-NDC_Data[[#This Row],[340B Price]])*(NDC_Data[[#This Row],[Annual 340B Purchases]]/365*7)</f>
        <v>#N/A</v>
      </c>
      <c r="V131" s="40" t="e">
        <f>(NDC_Data[[#This Row],[WAC Price]]-NDC_Data[[#This Row],[340B Price]])*(NDC_Data[[#This Row],[Annual 340B Purchases]]/365*14)</f>
        <v>#N/A</v>
      </c>
      <c r="W131" s="40" t="e">
        <f>(NDC_Data[[#This Row],[WAC Price]]-NDC_Data[[#This Row],[340B Price]])*(NDC_Data[[#This Row],[Annual 340B Purchases]]/365*30)</f>
        <v>#N/A</v>
      </c>
      <c r="X131" s="40" t="e">
        <f>(NDC_Data[[#This Row],[WAC Price]]-NDC_Data[[#This Row],[340B Price]])*(NDC_Data[[#This Row],[Annual 340B Purchases]]/365*45)</f>
        <v>#N/A</v>
      </c>
      <c r="Y131" s="40" t="e">
        <f>(NDC_Data[[#This Row],[WAC Price]]-NDC_Data[[#This Row],[340B Price]])*(NDC_Data[[#This Row],[Annual 340B Purchases]]/365*60)</f>
        <v>#N/A</v>
      </c>
      <c r="Z131" s="40" t="e">
        <f>(NDC_Data[[#This Row],[WAC Price]]-NDC_Data[[#This Row],[340B Price]])*(NDC_Data[[#This Row],[Annual 340B Purchases]]/365*120)</f>
        <v>#N/A</v>
      </c>
      <c r="AA131" s="44" t="e">
        <f>(NDC_Data[[#This Row],[WAC Price]]-NDC_Data[[#This Row],[340B Price]])*(NDC_Data[[#This Row],[Annual 340B Purchases]])</f>
        <v>#N/A</v>
      </c>
      <c r="AC131" s="7"/>
      <c r="AD131" s="8"/>
    </row>
    <row r="132" spans="1:30" x14ac:dyDescent="0.55000000000000004">
      <c r="A132" s="9">
        <v>50458057830</v>
      </c>
      <c r="B132" s="9" t="s">
        <v>49</v>
      </c>
      <c r="C132" s="1" t="s">
        <v>232</v>
      </c>
      <c r="D132" s="1" t="s">
        <v>24</v>
      </c>
      <c r="E132" s="1" t="s">
        <v>110</v>
      </c>
      <c r="F132" s="1" t="s">
        <v>109</v>
      </c>
      <c r="G132" s="1" t="s">
        <v>109</v>
      </c>
      <c r="H132" s="1" t="s">
        <v>125</v>
      </c>
      <c r="I132" s="24">
        <f>SUMIFS('Historical Purchases'!Q:Q,'Historical Purchases'!N:N,NDC_Data[[#This Row],[NDC]])</f>
        <v>0</v>
      </c>
      <c r="J132" s="35" t="e">
        <f>_xlfn.XLOOKUP(NDC_Data[[#This Row],[NDC]],'Pricing Data'!C:C,'Pricing Data'!F:F)</f>
        <v>#N/A</v>
      </c>
      <c r="K132" s="36" t="e">
        <f>_xlfn.XLOOKUP(NDC_Data[[#This Row],[NDC]],'Pricing Data'!C:C,'Pricing Data'!J:J)</f>
        <v>#N/A</v>
      </c>
      <c r="L132" s="21" t="e">
        <f>I132*(J132-(NDC_Data[[#This Row],[340B Price]]*'Drug Cost Impact Summary'!$D$13))</f>
        <v>#N/A</v>
      </c>
      <c r="M132" s="21" t="e">
        <f>(NDC_Data[[#This Row],[WAC Price]])*(NDC_Data[[#This Row],[Annual 340B Purchases]])</f>
        <v>#N/A</v>
      </c>
      <c r="N132" s="2" t="e">
        <f>(NDC_Data[[#This Row],[340B Price]]*NDC_Data[[#This Row],[Annual 340B Purchases]])-NDC_Data[[#This Row],[Annual Spend at 340B]]</f>
        <v>#N/A</v>
      </c>
      <c r="O132" s="2" t="e">
        <f>(K132-J132)*I132*'Drug Cost Impact Summary'!$E$13</f>
        <v>#N/A</v>
      </c>
      <c r="P132" s="2" t="e">
        <f>NDC_Data[[#This Row],[Annual Spend at WAC]]-NDC_Data[[#This Row],[Annual Spend at 340B]]</f>
        <v>#N/A</v>
      </c>
      <c r="Q132" s="41" t="str">
        <f>IFERROR(NDC_Data[[#This Row],[Annual Inrease in Upfront Inventory Spend]]/NDC_Data[[#This Row],[Annual Spend at 340B]],"0")</f>
        <v>0</v>
      </c>
      <c r="R132" s="2" t="e">
        <f>NDC_Data[[#This Row],[Annual Impact of Lost COGS Discount]]+NDC_Data[[#This Row],[Annual Impact of Denied Rebates]]</f>
        <v>#N/A</v>
      </c>
      <c r="S132" s="6" t="str">
        <f>IFERROR(NDC_Data[[#This Row],[Total Annual Increase in Net Spend]]/NDC_Data[[#This Row],[Annual Spend at 340B]],"0")</f>
        <v>0</v>
      </c>
      <c r="T132" s="14"/>
      <c r="U132" s="15" t="e">
        <f>(NDC_Data[[#This Row],[WAC Price]]-NDC_Data[[#This Row],[340B Price]])*(NDC_Data[[#This Row],[Annual 340B Purchases]]/365*7)</f>
        <v>#N/A</v>
      </c>
      <c r="V132" s="2" t="e">
        <f>(NDC_Data[[#This Row],[WAC Price]]-NDC_Data[[#This Row],[340B Price]])*(NDC_Data[[#This Row],[Annual 340B Purchases]]/365*14)</f>
        <v>#N/A</v>
      </c>
      <c r="W132" s="2" t="e">
        <f>(NDC_Data[[#This Row],[WAC Price]]-NDC_Data[[#This Row],[340B Price]])*(NDC_Data[[#This Row],[Annual 340B Purchases]]/365*30)</f>
        <v>#N/A</v>
      </c>
      <c r="X132" s="2" t="e">
        <f>(NDC_Data[[#This Row],[WAC Price]]-NDC_Data[[#This Row],[340B Price]])*(NDC_Data[[#This Row],[Annual 340B Purchases]]/365*45)</f>
        <v>#N/A</v>
      </c>
      <c r="Y132" s="2" t="e">
        <f>(NDC_Data[[#This Row],[WAC Price]]-NDC_Data[[#This Row],[340B Price]])*(NDC_Data[[#This Row],[Annual 340B Purchases]]/365*60)</f>
        <v>#N/A</v>
      </c>
      <c r="Z132" s="2" t="e">
        <f>(NDC_Data[[#This Row],[WAC Price]]-NDC_Data[[#This Row],[340B Price]])*(NDC_Data[[#This Row],[Annual 340B Purchases]]/365*120)</f>
        <v>#N/A</v>
      </c>
      <c r="AA132" s="16" t="e">
        <f>(NDC_Data[[#This Row],[WAC Price]]-NDC_Data[[#This Row],[340B Price]])*(NDC_Data[[#This Row],[Annual 340B Purchases]])</f>
        <v>#N/A</v>
      </c>
      <c r="AC132" s="7"/>
      <c r="AD132" s="8"/>
    </row>
    <row r="133" spans="1:30" x14ac:dyDescent="0.55000000000000004">
      <c r="A133" s="38">
        <v>50458057890</v>
      </c>
      <c r="B133" s="38" t="s">
        <v>49</v>
      </c>
      <c r="C133" s="39" t="s">
        <v>232</v>
      </c>
      <c r="D133" s="39" t="s">
        <v>24</v>
      </c>
      <c r="E133" s="39" t="s">
        <v>110</v>
      </c>
      <c r="F133" s="39" t="s">
        <v>109</v>
      </c>
      <c r="G133" s="39" t="s">
        <v>109</v>
      </c>
      <c r="H133" s="39" t="s">
        <v>115</v>
      </c>
      <c r="I133" s="24">
        <f>SUMIFS('Historical Purchases'!Q:Q,'Historical Purchases'!N:N,NDC_Data[[#This Row],[NDC]])</f>
        <v>0</v>
      </c>
      <c r="J133" s="35" t="e">
        <f>_xlfn.XLOOKUP(NDC_Data[[#This Row],[NDC]],'Pricing Data'!C:C,'Pricing Data'!F:F)</f>
        <v>#N/A</v>
      </c>
      <c r="K133" s="36" t="e">
        <f>_xlfn.XLOOKUP(NDC_Data[[#This Row],[NDC]],'Pricing Data'!C:C,'Pricing Data'!J:J)</f>
        <v>#N/A</v>
      </c>
      <c r="L133" s="45" t="e">
        <f>I133*(J133-(NDC_Data[[#This Row],[340B Price]]*'Drug Cost Impact Summary'!$D$13))</f>
        <v>#N/A</v>
      </c>
      <c r="M133" s="45" t="e">
        <f>(NDC_Data[[#This Row],[WAC Price]])*(NDC_Data[[#This Row],[Annual 340B Purchases]])</f>
        <v>#N/A</v>
      </c>
      <c r="N133" s="40" t="e">
        <f>(NDC_Data[[#This Row],[340B Price]]*NDC_Data[[#This Row],[Annual 340B Purchases]])-NDC_Data[[#This Row],[Annual Spend at 340B]]</f>
        <v>#N/A</v>
      </c>
      <c r="O133" s="40" t="e">
        <f>(K133-J133)*I133*'Drug Cost Impact Summary'!$E$13</f>
        <v>#N/A</v>
      </c>
      <c r="P133" s="40" t="e">
        <f>NDC_Data[[#This Row],[Annual Spend at WAC]]-NDC_Data[[#This Row],[Annual Spend at 340B]]</f>
        <v>#N/A</v>
      </c>
      <c r="Q133" s="41" t="str">
        <f>IFERROR(NDC_Data[[#This Row],[Annual Inrease in Upfront Inventory Spend]]/NDC_Data[[#This Row],[Annual Spend at 340B]],"0")</f>
        <v>0</v>
      </c>
      <c r="R133" s="40" t="e">
        <f>NDC_Data[[#This Row],[Annual Impact of Lost COGS Discount]]+NDC_Data[[#This Row],[Annual Impact of Denied Rebates]]</f>
        <v>#N/A</v>
      </c>
      <c r="S133" s="42" t="str">
        <f>IFERROR(NDC_Data[[#This Row],[Total Annual Increase in Net Spend]]/NDC_Data[[#This Row],[Annual Spend at 340B]],"0")</f>
        <v>0</v>
      </c>
      <c r="T133" s="14"/>
      <c r="U133" s="43" t="e">
        <f>(NDC_Data[[#This Row],[WAC Price]]-NDC_Data[[#This Row],[340B Price]])*(NDC_Data[[#This Row],[Annual 340B Purchases]]/365*7)</f>
        <v>#N/A</v>
      </c>
      <c r="V133" s="40" t="e">
        <f>(NDC_Data[[#This Row],[WAC Price]]-NDC_Data[[#This Row],[340B Price]])*(NDC_Data[[#This Row],[Annual 340B Purchases]]/365*14)</f>
        <v>#N/A</v>
      </c>
      <c r="W133" s="40" t="e">
        <f>(NDC_Data[[#This Row],[WAC Price]]-NDC_Data[[#This Row],[340B Price]])*(NDC_Data[[#This Row],[Annual 340B Purchases]]/365*30)</f>
        <v>#N/A</v>
      </c>
      <c r="X133" s="40" t="e">
        <f>(NDC_Data[[#This Row],[WAC Price]]-NDC_Data[[#This Row],[340B Price]])*(NDC_Data[[#This Row],[Annual 340B Purchases]]/365*45)</f>
        <v>#N/A</v>
      </c>
      <c r="Y133" s="40" t="e">
        <f>(NDC_Data[[#This Row],[WAC Price]]-NDC_Data[[#This Row],[340B Price]])*(NDC_Data[[#This Row],[Annual 340B Purchases]]/365*60)</f>
        <v>#N/A</v>
      </c>
      <c r="Z133" s="40" t="e">
        <f>(NDC_Data[[#This Row],[WAC Price]]-NDC_Data[[#This Row],[340B Price]])*(NDC_Data[[#This Row],[Annual 340B Purchases]]/365*120)</f>
        <v>#N/A</v>
      </c>
      <c r="AA133" s="44" t="e">
        <f>(NDC_Data[[#This Row],[WAC Price]]-NDC_Data[[#This Row],[340B Price]])*(NDC_Data[[#This Row],[Annual 340B Purchases]])</f>
        <v>#N/A</v>
      </c>
      <c r="AC133" s="7"/>
      <c r="AD133" s="8"/>
    </row>
    <row r="134" spans="1:30" x14ac:dyDescent="0.55000000000000004">
      <c r="A134" s="9">
        <v>50458057710</v>
      </c>
      <c r="B134" s="9" t="s">
        <v>49</v>
      </c>
      <c r="C134" s="1" t="s">
        <v>233</v>
      </c>
      <c r="D134" s="1" t="s">
        <v>24</v>
      </c>
      <c r="E134" s="1" t="s">
        <v>110</v>
      </c>
      <c r="F134" s="1" t="s">
        <v>109</v>
      </c>
      <c r="G134" s="1" t="s">
        <v>109</v>
      </c>
      <c r="H134" s="1" t="s">
        <v>163</v>
      </c>
      <c r="I134" s="24">
        <f>SUMIFS('Historical Purchases'!Q:Q,'Historical Purchases'!N:N,NDC_Data[[#This Row],[NDC]])</f>
        <v>0</v>
      </c>
      <c r="J134" s="35" t="e">
        <f>_xlfn.XLOOKUP(NDC_Data[[#This Row],[NDC]],'Pricing Data'!C:C,'Pricing Data'!F:F)</f>
        <v>#N/A</v>
      </c>
      <c r="K134" s="36" t="e">
        <f>_xlfn.XLOOKUP(NDC_Data[[#This Row],[NDC]],'Pricing Data'!C:C,'Pricing Data'!J:J)</f>
        <v>#N/A</v>
      </c>
      <c r="L134" s="21" t="e">
        <f>I134*(J134-(NDC_Data[[#This Row],[340B Price]]*'Drug Cost Impact Summary'!$D$13))</f>
        <v>#N/A</v>
      </c>
      <c r="M134" s="21" t="e">
        <f>(NDC_Data[[#This Row],[WAC Price]])*(NDC_Data[[#This Row],[Annual 340B Purchases]])</f>
        <v>#N/A</v>
      </c>
      <c r="N134" s="2" t="e">
        <f>(NDC_Data[[#This Row],[340B Price]]*NDC_Data[[#This Row],[Annual 340B Purchases]])-NDC_Data[[#This Row],[Annual Spend at 340B]]</f>
        <v>#N/A</v>
      </c>
      <c r="O134" s="2" t="e">
        <f>(K134-J134)*I134*'Drug Cost Impact Summary'!$E$13</f>
        <v>#N/A</v>
      </c>
      <c r="P134" s="2" t="e">
        <f>NDC_Data[[#This Row],[Annual Spend at WAC]]-NDC_Data[[#This Row],[Annual Spend at 340B]]</f>
        <v>#N/A</v>
      </c>
      <c r="Q134" s="41" t="str">
        <f>IFERROR(NDC_Data[[#This Row],[Annual Inrease in Upfront Inventory Spend]]/NDC_Data[[#This Row],[Annual Spend at 340B]],"0")</f>
        <v>0</v>
      </c>
      <c r="R134" s="2" t="e">
        <f>NDC_Data[[#This Row],[Annual Impact of Lost COGS Discount]]+NDC_Data[[#This Row],[Annual Impact of Denied Rebates]]</f>
        <v>#N/A</v>
      </c>
      <c r="S134" s="6" t="str">
        <f>IFERROR(NDC_Data[[#This Row],[Total Annual Increase in Net Spend]]/NDC_Data[[#This Row],[Annual Spend at 340B]],"0")</f>
        <v>0</v>
      </c>
      <c r="T134" s="14"/>
      <c r="U134" s="15" t="e">
        <f>(NDC_Data[[#This Row],[WAC Price]]-NDC_Data[[#This Row],[340B Price]])*(NDC_Data[[#This Row],[Annual 340B Purchases]]/365*7)</f>
        <v>#N/A</v>
      </c>
      <c r="V134" s="2" t="e">
        <f>(NDC_Data[[#This Row],[WAC Price]]-NDC_Data[[#This Row],[340B Price]])*(NDC_Data[[#This Row],[Annual 340B Purchases]]/365*14)</f>
        <v>#N/A</v>
      </c>
      <c r="W134" s="2" t="e">
        <f>(NDC_Data[[#This Row],[WAC Price]]-NDC_Data[[#This Row],[340B Price]])*(NDC_Data[[#This Row],[Annual 340B Purchases]]/365*30)</f>
        <v>#N/A</v>
      </c>
      <c r="X134" s="2" t="e">
        <f>(NDC_Data[[#This Row],[WAC Price]]-NDC_Data[[#This Row],[340B Price]])*(NDC_Data[[#This Row],[Annual 340B Purchases]]/365*45)</f>
        <v>#N/A</v>
      </c>
      <c r="Y134" s="2" t="e">
        <f>(NDC_Data[[#This Row],[WAC Price]]-NDC_Data[[#This Row],[340B Price]])*(NDC_Data[[#This Row],[Annual 340B Purchases]]/365*60)</f>
        <v>#N/A</v>
      </c>
      <c r="Z134" s="2" t="e">
        <f>(NDC_Data[[#This Row],[WAC Price]]-NDC_Data[[#This Row],[340B Price]])*(NDC_Data[[#This Row],[Annual 340B Purchases]]/365*120)</f>
        <v>#N/A</v>
      </c>
      <c r="AA134" s="16" t="e">
        <f>(NDC_Data[[#This Row],[WAC Price]]-NDC_Data[[#This Row],[340B Price]])*(NDC_Data[[#This Row],[Annual 340B Purchases]])</f>
        <v>#N/A</v>
      </c>
      <c r="AC134" s="7"/>
      <c r="AD134" s="8"/>
    </row>
    <row r="135" spans="1:30" x14ac:dyDescent="0.55000000000000004">
      <c r="A135" s="38">
        <v>50458057718</v>
      </c>
      <c r="B135" s="38" t="s">
        <v>49</v>
      </c>
      <c r="C135" s="39" t="s">
        <v>233</v>
      </c>
      <c r="D135" s="39" t="s">
        <v>24</v>
      </c>
      <c r="E135" s="39" t="s">
        <v>110</v>
      </c>
      <c r="F135" s="39" t="s">
        <v>109</v>
      </c>
      <c r="G135" s="39" t="s">
        <v>109</v>
      </c>
      <c r="H135" s="39" t="s">
        <v>234</v>
      </c>
      <c r="I135" s="24">
        <f>SUMIFS('Historical Purchases'!Q:Q,'Historical Purchases'!N:N,NDC_Data[[#This Row],[NDC]])</f>
        <v>0</v>
      </c>
      <c r="J135" s="35" t="e">
        <f>_xlfn.XLOOKUP(NDC_Data[[#This Row],[NDC]],'Pricing Data'!C:C,'Pricing Data'!F:F)</f>
        <v>#N/A</v>
      </c>
      <c r="K135" s="36" t="e">
        <f>_xlfn.XLOOKUP(NDC_Data[[#This Row],[NDC]],'Pricing Data'!C:C,'Pricing Data'!J:J)</f>
        <v>#N/A</v>
      </c>
      <c r="L135" s="45" t="e">
        <f>I135*(J135-(NDC_Data[[#This Row],[340B Price]]*'Drug Cost Impact Summary'!$D$13))</f>
        <v>#N/A</v>
      </c>
      <c r="M135" s="45" t="e">
        <f>(NDC_Data[[#This Row],[WAC Price]])*(NDC_Data[[#This Row],[Annual 340B Purchases]])</f>
        <v>#N/A</v>
      </c>
      <c r="N135" s="40" t="e">
        <f>(NDC_Data[[#This Row],[340B Price]]*NDC_Data[[#This Row],[Annual 340B Purchases]])-NDC_Data[[#This Row],[Annual Spend at 340B]]</f>
        <v>#N/A</v>
      </c>
      <c r="O135" s="40" t="e">
        <f>(K135-J135)*I135*'Drug Cost Impact Summary'!$E$13</f>
        <v>#N/A</v>
      </c>
      <c r="P135" s="40" t="e">
        <f>NDC_Data[[#This Row],[Annual Spend at WAC]]-NDC_Data[[#This Row],[Annual Spend at 340B]]</f>
        <v>#N/A</v>
      </c>
      <c r="Q135" s="41" t="str">
        <f>IFERROR(NDC_Data[[#This Row],[Annual Inrease in Upfront Inventory Spend]]/NDC_Data[[#This Row],[Annual Spend at 340B]],"0")</f>
        <v>0</v>
      </c>
      <c r="R135" s="40" t="e">
        <f>NDC_Data[[#This Row],[Annual Impact of Lost COGS Discount]]+NDC_Data[[#This Row],[Annual Impact of Denied Rebates]]</f>
        <v>#N/A</v>
      </c>
      <c r="S135" s="42" t="str">
        <f>IFERROR(NDC_Data[[#This Row],[Total Annual Increase in Net Spend]]/NDC_Data[[#This Row],[Annual Spend at 340B]],"0")</f>
        <v>0</v>
      </c>
      <c r="T135" s="14"/>
      <c r="U135" s="43" t="e">
        <f>(NDC_Data[[#This Row],[WAC Price]]-NDC_Data[[#This Row],[340B Price]])*(NDC_Data[[#This Row],[Annual 340B Purchases]]/365*7)</f>
        <v>#N/A</v>
      </c>
      <c r="V135" s="40" t="e">
        <f>(NDC_Data[[#This Row],[WAC Price]]-NDC_Data[[#This Row],[340B Price]])*(NDC_Data[[#This Row],[Annual 340B Purchases]]/365*14)</f>
        <v>#N/A</v>
      </c>
      <c r="W135" s="40" t="e">
        <f>(NDC_Data[[#This Row],[WAC Price]]-NDC_Data[[#This Row],[340B Price]])*(NDC_Data[[#This Row],[Annual 340B Purchases]]/365*30)</f>
        <v>#N/A</v>
      </c>
      <c r="X135" s="40" t="e">
        <f>(NDC_Data[[#This Row],[WAC Price]]-NDC_Data[[#This Row],[340B Price]])*(NDC_Data[[#This Row],[Annual 340B Purchases]]/365*45)</f>
        <v>#N/A</v>
      </c>
      <c r="Y135" s="40" t="e">
        <f>(NDC_Data[[#This Row],[WAC Price]]-NDC_Data[[#This Row],[340B Price]])*(NDC_Data[[#This Row],[Annual 340B Purchases]]/365*60)</f>
        <v>#N/A</v>
      </c>
      <c r="Z135" s="40" t="e">
        <f>(NDC_Data[[#This Row],[WAC Price]]-NDC_Data[[#This Row],[340B Price]])*(NDC_Data[[#This Row],[Annual 340B Purchases]]/365*120)</f>
        <v>#N/A</v>
      </c>
      <c r="AA135" s="44" t="e">
        <f>(NDC_Data[[#This Row],[WAC Price]]-NDC_Data[[#This Row],[340B Price]])*(NDC_Data[[#This Row],[Annual 340B Purchases]])</f>
        <v>#N/A</v>
      </c>
      <c r="AC135" s="7"/>
      <c r="AD135" s="8"/>
    </row>
    <row r="136" spans="1:30" x14ac:dyDescent="0.55000000000000004">
      <c r="A136" s="9">
        <v>50458057760</v>
      </c>
      <c r="B136" s="9" t="s">
        <v>49</v>
      </c>
      <c r="C136" s="1" t="s">
        <v>233</v>
      </c>
      <c r="D136" s="1" t="s">
        <v>24</v>
      </c>
      <c r="E136" s="1" t="s">
        <v>110</v>
      </c>
      <c r="F136" s="1" t="s">
        <v>109</v>
      </c>
      <c r="G136" s="1" t="s">
        <v>109</v>
      </c>
      <c r="H136" s="1" t="s">
        <v>145</v>
      </c>
      <c r="I136" s="24">
        <f>SUMIFS('Historical Purchases'!Q:Q,'Historical Purchases'!N:N,NDC_Data[[#This Row],[NDC]])</f>
        <v>0</v>
      </c>
      <c r="J136" s="35" t="e">
        <f>_xlfn.XLOOKUP(NDC_Data[[#This Row],[NDC]],'Pricing Data'!C:C,'Pricing Data'!F:F)</f>
        <v>#N/A</v>
      </c>
      <c r="K136" s="36" t="e">
        <f>_xlfn.XLOOKUP(NDC_Data[[#This Row],[NDC]],'Pricing Data'!C:C,'Pricing Data'!J:J)</f>
        <v>#N/A</v>
      </c>
      <c r="L136" s="21" t="e">
        <f>I136*(J136-(NDC_Data[[#This Row],[340B Price]]*'Drug Cost Impact Summary'!$D$13))</f>
        <v>#N/A</v>
      </c>
      <c r="M136" s="21" t="e">
        <f>(NDC_Data[[#This Row],[WAC Price]])*(NDC_Data[[#This Row],[Annual 340B Purchases]])</f>
        <v>#N/A</v>
      </c>
      <c r="N136" s="2" t="e">
        <f>(NDC_Data[[#This Row],[340B Price]]*NDC_Data[[#This Row],[Annual 340B Purchases]])-NDC_Data[[#This Row],[Annual Spend at 340B]]</f>
        <v>#N/A</v>
      </c>
      <c r="O136" s="2" t="e">
        <f>(K136-J136)*I136*'Drug Cost Impact Summary'!$E$13</f>
        <v>#N/A</v>
      </c>
      <c r="P136" s="2" t="e">
        <f>NDC_Data[[#This Row],[Annual Spend at WAC]]-NDC_Data[[#This Row],[Annual Spend at 340B]]</f>
        <v>#N/A</v>
      </c>
      <c r="Q136" s="41" t="str">
        <f>IFERROR(NDC_Data[[#This Row],[Annual Inrease in Upfront Inventory Spend]]/NDC_Data[[#This Row],[Annual Spend at 340B]],"0")</f>
        <v>0</v>
      </c>
      <c r="R136" s="2" t="e">
        <f>NDC_Data[[#This Row],[Annual Impact of Lost COGS Discount]]+NDC_Data[[#This Row],[Annual Impact of Denied Rebates]]</f>
        <v>#N/A</v>
      </c>
      <c r="S136" s="6" t="str">
        <f>IFERROR(NDC_Data[[#This Row],[Total Annual Increase in Net Spend]]/NDC_Data[[#This Row],[Annual Spend at 340B]],"0")</f>
        <v>0</v>
      </c>
      <c r="T136" s="14"/>
      <c r="U136" s="15" t="e">
        <f>(NDC_Data[[#This Row],[WAC Price]]-NDC_Data[[#This Row],[340B Price]])*(NDC_Data[[#This Row],[Annual 340B Purchases]]/365*7)</f>
        <v>#N/A</v>
      </c>
      <c r="V136" s="2" t="e">
        <f>(NDC_Data[[#This Row],[WAC Price]]-NDC_Data[[#This Row],[340B Price]])*(NDC_Data[[#This Row],[Annual 340B Purchases]]/365*14)</f>
        <v>#N/A</v>
      </c>
      <c r="W136" s="2" t="e">
        <f>(NDC_Data[[#This Row],[WAC Price]]-NDC_Data[[#This Row],[340B Price]])*(NDC_Data[[#This Row],[Annual 340B Purchases]]/365*30)</f>
        <v>#N/A</v>
      </c>
      <c r="X136" s="2" t="e">
        <f>(NDC_Data[[#This Row],[WAC Price]]-NDC_Data[[#This Row],[340B Price]])*(NDC_Data[[#This Row],[Annual 340B Purchases]]/365*45)</f>
        <v>#N/A</v>
      </c>
      <c r="Y136" s="2" t="e">
        <f>(NDC_Data[[#This Row],[WAC Price]]-NDC_Data[[#This Row],[340B Price]])*(NDC_Data[[#This Row],[Annual 340B Purchases]]/365*60)</f>
        <v>#N/A</v>
      </c>
      <c r="Z136" s="2" t="e">
        <f>(NDC_Data[[#This Row],[WAC Price]]-NDC_Data[[#This Row],[340B Price]])*(NDC_Data[[#This Row],[Annual 340B Purchases]]/365*120)</f>
        <v>#N/A</v>
      </c>
      <c r="AA136" s="16" t="e">
        <f>(NDC_Data[[#This Row],[WAC Price]]-NDC_Data[[#This Row],[340B Price]])*(NDC_Data[[#This Row],[Annual 340B Purchases]])</f>
        <v>#N/A</v>
      </c>
      <c r="AC136" s="7"/>
      <c r="AD136" s="8"/>
    </row>
    <row r="137" spans="1:30" x14ac:dyDescent="0.55000000000000004">
      <c r="A137" s="38">
        <v>50458057910</v>
      </c>
      <c r="B137" s="38" t="s">
        <v>49</v>
      </c>
      <c r="C137" s="39" t="s">
        <v>235</v>
      </c>
      <c r="D137" s="39" t="s">
        <v>24</v>
      </c>
      <c r="E137" s="39" t="s">
        <v>110</v>
      </c>
      <c r="F137" s="39" t="s">
        <v>109</v>
      </c>
      <c r="G137" s="39" t="s">
        <v>109</v>
      </c>
      <c r="H137" s="39" t="s">
        <v>163</v>
      </c>
      <c r="I137" s="24">
        <f>SUMIFS('Historical Purchases'!Q:Q,'Historical Purchases'!N:N,NDC_Data[[#This Row],[NDC]])</f>
        <v>0</v>
      </c>
      <c r="J137" s="35" t="e">
        <f>_xlfn.XLOOKUP(NDC_Data[[#This Row],[NDC]],'Pricing Data'!C:C,'Pricing Data'!F:F)</f>
        <v>#N/A</v>
      </c>
      <c r="K137" s="36" t="e">
        <f>_xlfn.XLOOKUP(NDC_Data[[#This Row],[NDC]],'Pricing Data'!C:C,'Pricing Data'!J:J)</f>
        <v>#N/A</v>
      </c>
      <c r="L137" s="45" t="e">
        <f>I137*(J137-(NDC_Data[[#This Row],[340B Price]]*'Drug Cost Impact Summary'!$D$13))</f>
        <v>#N/A</v>
      </c>
      <c r="M137" s="45" t="e">
        <f>(NDC_Data[[#This Row],[WAC Price]])*(NDC_Data[[#This Row],[Annual 340B Purchases]])</f>
        <v>#N/A</v>
      </c>
      <c r="N137" s="40" t="e">
        <f>(NDC_Data[[#This Row],[340B Price]]*NDC_Data[[#This Row],[Annual 340B Purchases]])-NDC_Data[[#This Row],[Annual Spend at 340B]]</f>
        <v>#N/A</v>
      </c>
      <c r="O137" s="40" t="e">
        <f>(K137-J137)*I137*'Drug Cost Impact Summary'!$E$13</f>
        <v>#N/A</v>
      </c>
      <c r="P137" s="40" t="e">
        <f>NDC_Data[[#This Row],[Annual Spend at WAC]]-NDC_Data[[#This Row],[Annual Spend at 340B]]</f>
        <v>#N/A</v>
      </c>
      <c r="Q137" s="41" t="str">
        <f>IFERROR(NDC_Data[[#This Row],[Annual Inrease in Upfront Inventory Spend]]/NDC_Data[[#This Row],[Annual Spend at 340B]],"0")</f>
        <v>0</v>
      </c>
      <c r="R137" s="40" t="e">
        <f>NDC_Data[[#This Row],[Annual Impact of Lost COGS Discount]]+NDC_Data[[#This Row],[Annual Impact of Denied Rebates]]</f>
        <v>#N/A</v>
      </c>
      <c r="S137" s="42" t="str">
        <f>IFERROR(NDC_Data[[#This Row],[Total Annual Increase in Net Spend]]/NDC_Data[[#This Row],[Annual Spend at 340B]],"0")</f>
        <v>0</v>
      </c>
      <c r="T137" s="14"/>
      <c r="U137" s="43" t="e">
        <f>(NDC_Data[[#This Row],[WAC Price]]-NDC_Data[[#This Row],[340B Price]])*(NDC_Data[[#This Row],[Annual 340B Purchases]]/365*7)</f>
        <v>#N/A</v>
      </c>
      <c r="V137" s="40" t="e">
        <f>(NDC_Data[[#This Row],[WAC Price]]-NDC_Data[[#This Row],[340B Price]])*(NDC_Data[[#This Row],[Annual 340B Purchases]]/365*14)</f>
        <v>#N/A</v>
      </c>
      <c r="W137" s="40" t="e">
        <f>(NDC_Data[[#This Row],[WAC Price]]-NDC_Data[[#This Row],[340B Price]])*(NDC_Data[[#This Row],[Annual 340B Purchases]]/365*30)</f>
        <v>#N/A</v>
      </c>
      <c r="X137" s="40" t="e">
        <f>(NDC_Data[[#This Row],[WAC Price]]-NDC_Data[[#This Row],[340B Price]])*(NDC_Data[[#This Row],[Annual 340B Purchases]]/365*45)</f>
        <v>#N/A</v>
      </c>
      <c r="Y137" s="40" t="e">
        <f>(NDC_Data[[#This Row],[WAC Price]]-NDC_Data[[#This Row],[340B Price]])*(NDC_Data[[#This Row],[Annual 340B Purchases]]/365*60)</f>
        <v>#N/A</v>
      </c>
      <c r="Z137" s="40" t="e">
        <f>(NDC_Data[[#This Row],[WAC Price]]-NDC_Data[[#This Row],[340B Price]])*(NDC_Data[[#This Row],[Annual 340B Purchases]]/365*120)</f>
        <v>#N/A</v>
      </c>
      <c r="AA137" s="44" t="e">
        <f>(NDC_Data[[#This Row],[WAC Price]]-NDC_Data[[#This Row],[340B Price]])*(NDC_Data[[#This Row],[Annual 340B Purchases]])</f>
        <v>#N/A</v>
      </c>
      <c r="AC137" s="7"/>
      <c r="AD137" s="8"/>
    </row>
    <row r="138" spans="1:30" x14ac:dyDescent="0.55000000000000004">
      <c r="A138" s="9">
        <v>50458057930</v>
      </c>
      <c r="B138" s="9" t="s">
        <v>49</v>
      </c>
      <c r="C138" s="1" t="s">
        <v>235</v>
      </c>
      <c r="D138" s="1" t="s">
        <v>24</v>
      </c>
      <c r="E138" s="1" t="s">
        <v>110</v>
      </c>
      <c r="F138" s="1" t="s">
        <v>109</v>
      </c>
      <c r="G138" s="1" t="s">
        <v>109</v>
      </c>
      <c r="H138" s="1" t="s">
        <v>125</v>
      </c>
      <c r="I138" s="24">
        <f>SUMIFS('Historical Purchases'!Q:Q,'Historical Purchases'!N:N,NDC_Data[[#This Row],[NDC]])</f>
        <v>0</v>
      </c>
      <c r="J138" s="35" t="e">
        <f>_xlfn.XLOOKUP(NDC_Data[[#This Row],[NDC]],'Pricing Data'!C:C,'Pricing Data'!F:F)</f>
        <v>#N/A</v>
      </c>
      <c r="K138" s="36" t="e">
        <f>_xlfn.XLOOKUP(NDC_Data[[#This Row],[NDC]],'Pricing Data'!C:C,'Pricing Data'!J:J)</f>
        <v>#N/A</v>
      </c>
      <c r="L138" s="21" t="e">
        <f>I138*(J138-(NDC_Data[[#This Row],[340B Price]]*'Drug Cost Impact Summary'!$D$13))</f>
        <v>#N/A</v>
      </c>
      <c r="M138" s="21" t="e">
        <f>(NDC_Data[[#This Row],[WAC Price]])*(NDC_Data[[#This Row],[Annual 340B Purchases]])</f>
        <v>#N/A</v>
      </c>
      <c r="N138" s="2" t="e">
        <f>(NDC_Data[[#This Row],[340B Price]]*NDC_Data[[#This Row],[Annual 340B Purchases]])-NDC_Data[[#This Row],[Annual Spend at 340B]]</f>
        <v>#N/A</v>
      </c>
      <c r="O138" s="2" t="e">
        <f>(K138-J138)*I138*'Drug Cost Impact Summary'!$E$13</f>
        <v>#N/A</v>
      </c>
      <c r="P138" s="2" t="e">
        <f>NDC_Data[[#This Row],[Annual Spend at WAC]]-NDC_Data[[#This Row],[Annual Spend at 340B]]</f>
        <v>#N/A</v>
      </c>
      <c r="Q138" s="41" t="str">
        <f>IFERROR(NDC_Data[[#This Row],[Annual Inrease in Upfront Inventory Spend]]/NDC_Data[[#This Row],[Annual Spend at 340B]],"0")</f>
        <v>0</v>
      </c>
      <c r="R138" s="2" t="e">
        <f>NDC_Data[[#This Row],[Annual Impact of Lost COGS Discount]]+NDC_Data[[#This Row],[Annual Impact of Denied Rebates]]</f>
        <v>#N/A</v>
      </c>
      <c r="S138" s="6" t="str">
        <f>IFERROR(NDC_Data[[#This Row],[Total Annual Increase in Net Spend]]/NDC_Data[[#This Row],[Annual Spend at 340B]],"0")</f>
        <v>0</v>
      </c>
      <c r="T138" s="14"/>
      <c r="U138" s="15" t="e">
        <f>(NDC_Data[[#This Row],[WAC Price]]-NDC_Data[[#This Row],[340B Price]])*(NDC_Data[[#This Row],[Annual 340B Purchases]]/365*7)</f>
        <v>#N/A</v>
      </c>
      <c r="V138" s="2" t="e">
        <f>(NDC_Data[[#This Row],[WAC Price]]-NDC_Data[[#This Row],[340B Price]])*(NDC_Data[[#This Row],[Annual 340B Purchases]]/365*14)</f>
        <v>#N/A</v>
      </c>
      <c r="W138" s="2" t="e">
        <f>(NDC_Data[[#This Row],[WAC Price]]-NDC_Data[[#This Row],[340B Price]])*(NDC_Data[[#This Row],[Annual 340B Purchases]]/365*30)</f>
        <v>#N/A</v>
      </c>
      <c r="X138" s="2" t="e">
        <f>(NDC_Data[[#This Row],[WAC Price]]-NDC_Data[[#This Row],[340B Price]])*(NDC_Data[[#This Row],[Annual 340B Purchases]]/365*45)</f>
        <v>#N/A</v>
      </c>
      <c r="Y138" s="2" t="e">
        <f>(NDC_Data[[#This Row],[WAC Price]]-NDC_Data[[#This Row],[340B Price]])*(NDC_Data[[#This Row],[Annual 340B Purchases]]/365*60)</f>
        <v>#N/A</v>
      </c>
      <c r="Z138" s="2" t="e">
        <f>(NDC_Data[[#This Row],[WAC Price]]-NDC_Data[[#This Row],[340B Price]])*(NDC_Data[[#This Row],[Annual 340B Purchases]]/365*120)</f>
        <v>#N/A</v>
      </c>
      <c r="AA138" s="16" t="e">
        <f>(NDC_Data[[#This Row],[WAC Price]]-NDC_Data[[#This Row],[340B Price]])*(NDC_Data[[#This Row],[Annual 340B Purchases]])</f>
        <v>#N/A</v>
      </c>
      <c r="AC138" s="7"/>
      <c r="AD138" s="8"/>
    </row>
    <row r="139" spans="1:30" x14ac:dyDescent="0.55000000000000004">
      <c r="A139" s="38">
        <v>50458057989</v>
      </c>
      <c r="B139" s="38" t="s">
        <v>49</v>
      </c>
      <c r="C139" s="39" t="s">
        <v>235</v>
      </c>
      <c r="D139" s="39" t="s">
        <v>24</v>
      </c>
      <c r="E139" s="39" t="s">
        <v>110</v>
      </c>
      <c r="F139" s="39" t="s">
        <v>109</v>
      </c>
      <c r="G139" s="39" t="s">
        <v>109</v>
      </c>
      <c r="H139" s="39" t="s">
        <v>236</v>
      </c>
      <c r="I139" s="24">
        <f>SUMIFS('Historical Purchases'!Q:Q,'Historical Purchases'!N:N,NDC_Data[[#This Row],[NDC]])</f>
        <v>0</v>
      </c>
      <c r="J139" s="35" t="e">
        <f>_xlfn.XLOOKUP(NDC_Data[[#This Row],[NDC]],'Pricing Data'!C:C,'Pricing Data'!F:F)</f>
        <v>#N/A</v>
      </c>
      <c r="K139" s="36" t="e">
        <f>_xlfn.XLOOKUP(NDC_Data[[#This Row],[NDC]],'Pricing Data'!C:C,'Pricing Data'!J:J)</f>
        <v>#N/A</v>
      </c>
      <c r="L139" s="45" t="e">
        <f>I139*(J139-(NDC_Data[[#This Row],[340B Price]]*'Drug Cost Impact Summary'!$D$13))</f>
        <v>#N/A</v>
      </c>
      <c r="M139" s="45" t="e">
        <f>(NDC_Data[[#This Row],[WAC Price]])*(NDC_Data[[#This Row],[Annual 340B Purchases]])</f>
        <v>#N/A</v>
      </c>
      <c r="N139" s="40" t="e">
        <f>(NDC_Data[[#This Row],[340B Price]]*NDC_Data[[#This Row],[Annual 340B Purchases]])-NDC_Data[[#This Row],[Annual Spend at 340B]]</f>
        <v>#N/A</v>
      </c>
      <c r="O139" s="40" t="e">
        <f>(K139-J139)*I139*'Drug Cost Impact Summary'!$E$13</f>
        <v>#N/A</v>
      </c>
      <c r="P139" s="40" t="e">
        <f>NDC_Data[[#This Row],[Annual Spend at WAC]]-NDC_Data[[#This Row],[Annual Spend at 340B]]</f>
        <v>#N/A</v>
      </c>
      <c r="Q139" s="41" t="str">
        <f>IFERROR(NDC_Data[[#This Row],[Annual Inrease in Upfront Inventory Spend]]/NDC_Data[[#This Row],[Annual Spend at 340B]],"0")</f>
        <v>0</v>
      </c>
      <c r="R139" s="40" t="e">
        <f>NDC_Data[[#This Row],[Annual Impact of Lost COGS Discount]]+NDC_Data[[#This Row],[Annual Impact of Denied Rebates]]</f>
        <v>#N/A</v>
      </c>
      <c r="S139" s="42" t="str">
        <f>IFERROR(NDC_Data[[#This Row],[Total Annual Increase in Net Spend]]/NDC_Data[[#This Row],[Annual Spend at 340B]],"0")</f>
        <v>0</v>
      </c>
      <c r="T139" s="14"/>
      <c r="U139" s="43" t="e">
        <f>(NDC_Data[[#This Row],[WAC Price]]-NDC_Data[[#This Row],[340B Price]])*(NDC_Data[[#This Row],[Annual 340B Purchases]]/365*7)</f>
        <v>#N/A</v>
      </c>
      <c r="V139" s="40" t="e">
        <f>(NDC_Data[[#This Row],[WAC Price]]-NDC_Data[[#This Row],[340B Price]])*(NDC_Data[[#This Row],[Annual 340B Purchases]]/365*14)</f>
        <v>#N/A</v>
      </c>
      <c r="W139" s="40" t="e">
        <f>(NDC_Data[[#This Row],[WAC Price]]-NDC_Data[[#This Row],[340B Price]])*(NDC_Data[[#This Row],[Annual 340B Purchases]]/365*30)</f>
        <v>#N/A</v>
      </c>
      <c r="X139" s="40" t="e">
        <f>(NDC_Data[[#This Row],[WAC Price]]-NDC_Data[[#This Row],[340B Price]])*(NDC_Data[[#This Row],[Annual 340B Purchases]]/365*45)</f>
        <v>#N/A</v>
      </c>
      <c r="Y139" s="40" t="e">
        <f>(NDC_Data[[#This Row],[WAC Price]]-NDC_Data[[#This Row],[340B Price]])*(NDC_Data[[#This Row],[Annual 340B Purchases]]/365*60)</f>
        <v>#N/A</v>
      </c>
      <c r="Z139" s="40" t="e">
        <f>(NDC_Data[[#This Row],[WAC Price]]-NDC_Data[[#This Row],[340B Price]])*(NDC_Data[[#This Row],[Annual 340B Purchases]]/365*120)</f>
        <v>#N/A</v>
      </c>
      <c r="AA139" s="44" t="e">
        <f>(NDC_Data[[#This Row],[WAC Price]]-NDC_Data[[#This Row],[340B Price]])*(NDC_Data[[#This Row],[Annual 340B Purchases]])</f>
        <v>#N/A</v>
      </c>
      <c r="AC139" s="7"/>
      <c r="AD139" s="8"/>
    </row>
    <row r="140" spans="1:30" x14ac:dyDescent="0.55000000000000004">
      <c r="A140" s="9">
        <v>50458057990</v>
      </c>
      <c r="B140" s="9" t="s">
        <v>49</v>
      </c>
      <c r="C140" s="1" t="s">
        <v>235</v>
      </c>
      <c r="D140" s="1" t="s">
        <v>24</v>
      </c>
      <c r="E140" s="1" t="s">
        <v>110</v>
      </c>
      <c r="F140" s="1" t="s">
        <v>109</v>
      </c>
      <c r="G140" s="1" t="s">
        <v>109</v>
      </c>
      <c r="H140" s="1" t="s">
        <v>115</v>
      </c>
      <c r="I140" s="24">
        <f>SUMIFS('Historical Purchases'!Q:Q,'Historical Purchases'!N:N,NDC_Data[[#This Row],[NDC]])</f>
        <v>0</v>
      </c>
      <c r="J140" s="35" t="e">
        <f>_xlfn.XLOOKUP(NDC_Data[[#This Row],[NDC]],'Pricing Data'!C:C,'Pricing Data'!F:F)</f>
        <v>#N/A</v>
      </c>
      <c r="K140" s="36" t="e">
        <f>_xlfn.XLOOKUP(NDC_Data[[#This Row],[NDC]],'Pricing Data'!C:C,'Pricing Data'!J:J)</f>
        <v>#N/A</v>
      </c>
      <c r="L140" s="21" t="e">
        <f>I140*(J140-(NDC_Data[[#This Row],[340B Price]]*'Drug Cost Impact Summary'!$D$13))</f>
        <v>#N/A</v>
      </c>
      <c r="M140" s="21" t="e">
        <f>(NDC_Data[[#This Row],[WAC Price]])*(NDC_Data[[#This Row],[Annual 340B Purchases]])</f>
        <v>#N/A</v>
      </c>
      <c r="N140" s="2" t="e">
        <f>(NDC_Data[[#This Row],[340B Price]]*NDC_Data[[#This Row],[Annual 340B Purchases]])-NDC_Data[[#This Row],[Annual Spend at 340B]]</f>
        <v>#N/A</v>
      </c>
      <c r="O140" s="2" t="e">
        <f>(K140-J140)*I140*'Drug Cost Impact Summary'!$E$13</f>
        <v>#N/A</v>
      </c>
      <c r="P140" s="2" t="e">
        <f>NDC_Data[[#This Row],[Annual Spend at WAC]]-NDC_Data[[#This Row],[Annual Spend at 340B]]</f>
        <v>#N/A</v>
      </c>
      <c r="Q140" s="41" t="str">
        <f>IFERROR(NDC_Data[[#This Row],[Annual Inrease in Upfront Inventory Spend]]/NDC_Data[[#This Row],[Annual Spend at 340B]],"0")</f>
        <v>0</v>
      </c>
      <c r="R140" s="2" t="e">
        <f>NDC_Data[[#This Row],[Annual Impact of Lost COGS Discount]]+NDC_Data[[#This Row],[Annual Impact of Denied Rebates]]</f>
        <v>#N/A</v>
      </c>
      <c r="S140" s="6" t="str">
        <f>IFERROR(NDC_Data[[#This Row],[Total Annual Increase in Net Spend]]/NDC_Data[[#This Row],[Annual Spend at 340B]],"0")</f>
        <v>0</v>
      </c>
      <c r="T140" s="14"/>
      <c r="U140" s="15" t="e">
        <f>(NDC_Data[[#This Row],[WAC Price]]-NDC_Data[[#This Row],[340B Price]])*(NDC_Data[[#This Row],[Annual 340B Purchases]]/365*7)</f>
        <v>#N/A</v>
      </c>
      <c r="V140" s="2" t="e">
        <f>(NDC_Data[[#This Row],[WAC Price]]-NDC_Data[[#This Row],[340B Price]])*(NDC_Data[[#This Row],[Annual 340B Purchases]]/365*14)</f>
        <v>#N/A</v>
      </c>
      <c r="W140" s="2" t="e">
        <f>(NDC_Data[[#This Row],[WAC Price]]-NDC_Data[[#This Row],[340B Price]])*(NDC_Data[[#This Row],[Annual 340B Purchases]]/365*30)</f>
        <v>#N/A</v>
      </c>
      <c r="X140" s="2" t="e">
        <f>(NDC_Data[[#This Row],[WAC Price]]-NDC_Data[[#This Row],[340B Price]])*(NDC_Data[[#This Row],[Annual 340B Purchases]]/365*45)</f>
        <v>#N/A</v>
      </c>
      <c r="Y140" s="2" t="e">
        <f>(NDC_Data[[#This Row],[WAC Price]]-NDC_Data[[#This Row],[340B Price]])*(NDC_Data[[#This Row],[Annual 340B Purchases]]/365*60)</f>
        <v>#N/A</v>
      </c>
      <c r="Z140" s="2" t="e">
        <f>(NDC_Data[[#This Row],[WAC Price]]-NDC_Data[[#This Row],[340B Price]])*(NDC_Data[[#This Row],[Annual 340B Purchases]]/365*120)</f>
        <v>#N/A</v>
      </c>
      <c r="AA140" s="16" t="e">
        <f>(NDC_Data[[#This Row],[WAC Price]]-NDC_Data[[#This Row],[340B Price]])*(NDC_Data[[#This Row],[Annual 340B Purchases]])</f>
        <v>#N/A</v>
      </c>
      <c r="AC140" s="7"/>
      <c r="AD140" s="8"/>
    </row>
    <row r="141" spans="1:30" x14ac:dyDescent="0.55000000000000004">
      <c r="A141" s="38">
        <v>50458058451</v>
      </c>
      <c r="B141" s="38" t="s">
        <v>49</v>
      </c>
      <c r="C141" s="39" t="s">
        <v>237</v>
      </c>
      <c r="D141" s="39" t="s">
        <v>24</v>
      </c>
      <c r="E141" s="39" t="s">
        <v>110</v>
      </c>
      <c r="F141" s="39" t="s">
        <v>109</v>
      </c>
      <c r="G141" s="39" t="s">
        <v>109</v>
      </c>
      <c r="H141" s="39" t="s">
        <v>238</v>
      </c>
      <c r="I141" s="24">
        <f>SUMIFS('Historical Purchases'!Q:Q,'Historical Purchases'!N:N,NDC_Data[[#This Row],[NDC]])</f>
        <v>0</v>
      </c>
      <c r="J141" s="35" t="e">
        <f>_xlfn.XLOOKUP(NDC_Data[[#This Row],[NDC]],'Pricing Data'!C:C,'Pricing Data'!F:F)</f>
        <v>#N/A</v>
      </c>
      <c r="K141" s="36" t="e">
        <f>_xlfn.XLOOKUP(NDC_Data[[#This Row],[NDC]],'Pricing Data'!C:C,'Pricing Data'!J:J)</f>
        <v>#N/A</v>
      </c>
      <c r="L141" s="45" t="e">
        <f>I141*(J141-(NDC_Data[[#This Row],[340B Price]]*'Drug Cost Impact Summary'!$D$13))</f>
        <v>#N/A</v>
      </c>
      <c r="M141" s="45" t="e">
        <f>(NDC_Data[[#This Row],[WAC Price]])*(NDC_Data[[#This Row],[Annual 340B Purchases]])</f>
        <v>#N/A</v>
      </c>
      <c r="N141" s="40" t="e">
        <f>(NDC_Data[[#This Row],[340B Price]]*NDC_Data[[#This Row],[Annual 340B Purchases]])-NDC_Data[[#This Row],[Annual Spend at 340B]]</f>
        <v>#N/A</v>
      </c>
      <c r="O141" s="40" t="e">
        <f>(K141-J141)*I141*'Drug Cost Impact Summary'!$E$13</f>
        <v>#N/A</v>
      </c>
      <c r="P141" s="40" t="e">
        <f>NDC_Data[[#This Row],[Annual Spend at WAC]]-NDC_Data[[#This Row],[Annual Spend at 340B]]</f>
        <v>#N/A</v>
      </c>
      <c r="Q141" s="41" t="str">
        <f>IFERROR(NDC_Data[[#This Row],[Annual Inrease in Upfront Inventory Spend]]/NDC_Data[[#This Row],[Annual Spend at 340B]],"0")</f>
        <v>0</v>
      </c>
      <c r="R141" s="40" t="e">
        <f>NDC_Data[[#This Row],[Annual Impact of Lost COGS Discount]]+NDC_Data[[#This Row],[Annual Impact of Denied Rebates]]</f>
        <v>#N/A</v>
      </c>
      <c r="S141" s="42" t="str">
        <f>IFERROR(NDC_Data[[#This Row],[Total Annual Increase in Net Spend]]/NDC_Data[[#This Row],[Annual Spend at 340B]],"0")</f>
        <v>0</v>
      </c>
      <c r="T141" s="14"/>
      <c r="U141" s="43" t="e">
        <f>(NDC_Data[[#This Row],[WAC Price]]-NDC_Data[[#This Row],[340B Price]])*(NDC_Data[[#This Row],[Annual 340B Purchases]]/365*7)</f>
        <v>#N/A</v>
      </c>
      <c r="V141" s="40" t="e">
        <f>(NDC_Data[[#This Row],[WAC Price]]-NDC_Data[[#This Row],[340B Price]])*(NDC_Data[[#This Row],[Annual 340B Purchases]]/365*14)</f>
        <v>#N/A</v>
      </c>
      <c r="W141" s="40" t="e">
        <f>(NDC_Data[[#This Row],[WAC Price]]-NDC_Data[[#This Row],[340B Price]])*(NDC_Data[[#This Row],[Annual 340B Purchases]]/365*30)</f>
        <v>#N/A</v>
      </c>
      <c r="X141" s="40" t="e">
        <f>(NDC_Data[[#This Row],[WAC Price]]-NDC_Data[[#This Row],[340B Price]])*(NDC_Data[[#This Row],[Annual 340B Purchases]]/365*45)</f>
        <v>#N/A</v>
      </c>
      <c r="Y141" s="40" t="e">
        <f>(NDC_Data[[#This Row],[WAC Price]]-NDC_Data[[#This Row],[340B Price]])*(NDC_Data[[#This Row],[Annual 340B Purchases]]/365*60)</f>
        <v>#N/A</v>
      </c>
      <c r="Z141" s="40" t="e">
        <f>(NDC_Data[[#This Row],[WAC Price]]-NDC_Data[[#This Row],[340B Price]])*(NDC_Data[[#This Row],[Annual 340B Purchases]]/365*120)</f>
        <v>#N/A</v>
      </c>
      <c r="AA141" s="44" t="e">
        <f>(NDC_Data[[#This Row],[WAC Price]]-NDC_Data[[#This Row],[340B Price]])*(NDC_Data[[#This Row],[Annual 340B Purchases]])</f>
        <v>#N/A</v>
      </c>
      <c r="AC141" s="7"/>
      <c r="AD141" s="8"/>
    </row>
    <row r="142" spans="1:30" x14ac:dyDescent="0.55000000000000004">
      <c r="A142" s="9">
        <v>6057761</v>
      </c>
      <c r="B142" s="9" t="s">
        <v>54</v>
      </c>
      <c r="C142" s="1" t="s">
        <v>239</v>
      </c>
      <c r="D142" s="1" t="s">
        <v>25</v>
      </c>
      <c r="E142" s="1" t="s">
        <v>109</v>
      </c>
      <c r="F142" s="1" t="s">
        <v>110</v>
      </c>
      <c r="G142" s="1" t="s">
        <v>110</v>
      </c>
      <c r="H142" s="1" t="s">
        <v>145</v>
      </c>
      <c r="I142" s="24">
        <f>SUMIFS('Historical Purchases'!Q:Q,'Historical Purchases'!N:N,NDC_Data[[#This Row],[NDC]])</f>
        <v>0</v>
      </c>
      <c r="J142" s="35" t="e">
        <f>_xlfn.XLOOKUP(NDC_Data[[#This Row],[NDC]],'Pricing Data'!C:C,'Pricing Data'!F:F)</f>
        <v>#N/A</v>
      </c>
      <c r="K142" s="36" t="e">
        <f>_xlfn.XLOOKUP(NDC_Data[[#This Row],[NDC]],'Pricing Data'!C:C,'Pricing Data'!J:J)</f>
        <v>#N/A</v>
      </c>
      <c r="L142" s="21" t="e">
        <f>I142*(J142-(NDC_Data[[#This Row],[340B Price]]*'Drug Cost Impact Summary'!$D$13))</f>
        <v>#N/A</v>
      </c>
      <c r="M142" s="21" t="e">
        <f>(NDC_Data[[#This Row],[WAC Price]])*(NDC_Data[[#This Row],[Annual 340B Purchases]])</f>
        <v>#N/A</v>
      </c>
      <c r="N142" s="2" t="e">
        <f>(NDC_Data[[#This Row],[340B Price]]*NDC_Data[[#This Row],[Annual 340B Purchases]])-NDC_Data[[#This Row],[Annual Spend at 340B]]</f>
        <v>#N/A</v>
      </c>
      <c r="O142" s="2" t="e">
        <f>(K142-J142)*I142*'Drug Cost Impact Summary'!$E$13</f>
        <v>#N/A</v>
      </c>
      <c r="P142" s="2" t="e">
        <f>NDC_Data[[#This Row],[Annual Spend at WAC]]-NDC_Data[[#This Row],[Annual Spend at 340B]]</f>
        <v>#N/A</v>
      </c>
      <c r="Q142" s="41" t="str">
        <f>IFERROR(NDC_Data[[#This Row],[Annual Inrease in Upfront Inventory Spend]]/NDC_Data[[#This Row],[Annual Spend at 340B]],"0")</f>
        <v>0</v>
      </c>
      <c r="R142" s="2" t="e">
        <f>NDC_Data[[#This Row],[Annual Impact of Lost COGS Discount]]+NDC_Data[[#This Row],[Annual Impact of Denied Rebates]]</f>
        <v>#N/A</v>
      </c>
      <c r="S142" s="6" t="str">
        <f>IFERROR(NDC_Data[[#This Row],[Total Annual Increase in Net Spend]]/NDC_Data[[#This Row],[Annual Spend at 340B]],"0")</f>
        <v>0</v>
      </c>
      <c r="T142" s="14"/>
      <c r="U142" s="15" t="e">
        <f>(NDC_Data[[#This Row],[WAC Price]]-NDC_Data[[#This Row],[340B Price]])*(NDC_Data[[#This Row],[Annual 340B Purchases]]/365*7)</f>
        <v>#N/A</v>
      </c>
      <c r="V142" s="2" t="e">
        <f>(NDC_Data[[#This Row],[WAC Price]]-NDC_Data[[#This Row],[340B Price]])*(NDC_Data[[#This Row],[Annual 340B Purchases]]/365*14)</f>
        <v>#N/A</v>
      </c>
      <c r="W142" s="2" t="e">
        <f>(NDC_Data[[#This Row],[WAC Price]]-NDC_Data[[#This Row],[340B Price]])*(NDC_Data[[#This Row],[Annual 340B Purchases]]/365*30)</f>
        <v>#N/A</v>
      </c>
      <c r="X142" s="2" t="e">
        <f>(NDC_Data[[#This Row],[WAC Price]]-NDC_Data[[#This Row],[340B Price]])*(NDC_Data[[#This Row],[Annual 340B Purchases]]/365*45)</f>
        <v>#N/A</v>
      </c>
      <c r="Y142" s="2" t="e">
        <f>(NDC_Data[[#This Row],[WAC Price]]-NDC_Data[[#This Row],[340B Price]])*(NDC_Data[[#This Row],[Annual 340B Purchases]]/365*60)</f>
        <v>#N/A</v>
      </c>
      <c r="Z142" s="2" t="e">
        <f>(NDC_Data[[#This Row],[WAC Price]]-NDC_Data[[#This Row],[340B Price]])*(NDC_Data[[#This Row],[Annual 340B Purchases]]/365*120)</f>
        <v>#N/A</v>
      </c>
      <c r="AA142" s="16" t="e">
        <f>(NDC_Data[[#This Row],[WAC Price]]-NDC_Data[[#This Row],[340B Price]])*(NDC_Data[[#This Row],[Annual 340B Purchases]])</f>
        <v>#N/A</v>
      </c>
      <c r="AC142" s="7"/>
      <c r="AD142" s="8"/>
    </row>
    <row r="143" spans="1:30" x14ac:dyDescent="0.55000000000000004">
      <c r="A143" s="38">
        <v>6057762</v>
      </c>
      <c r="B143" s="38" t="s">
        <v>54</v>
      </c>
      <c r="C143" s="39" t="s">
        <v>239</v>
      </c>
      <c r="D143" s="39" t="s">
        <v>25</v>
      </c>
      <c r="E143" s="39" t="s">
        <v>109</v>
      </c>
      <c r="F143" s="39" t="s">
        <v>110</v>
      </c>
      <c r="G143" s="39" t="s">
        <v>110</v>
      </c>
      <c r="H143" s="39" t="s">
        <v>234</v>
      </c>
      <c r="I143" s="24">
        <f>SUMIFS('Historical Purchases'!Q:Q,'Historical Purchases'!N:N,NDC_Data[[#This Row],[NDC]])</f>
        <v>0</v>
      </c>
      <c r="J143" s="35" t="e">
        <f>_xlfn.XLOOKUP(NDC_Data[[#This Row],[NDC]],'Pricing Data'!C:C,'Pricing Data'!F:F)</f>
        <v>#N/A</v>
      </c>
      <c r="K143" s="36" t="e">
        <f>_xlfn.XLOOKUP(NDC_Data[[#This Row],[NDC]],'Pricing Data'!C:C,'Pricing Data'!J:J)</f>
        <v>#N/A</v>
      </c>
      <c r="L143" s="45" t="e">
        <f>I143*(J143-(NDC_Data[[#This Row],[340B Price]]*'Drug Cost Impact Summary'!$D$13))</f>
        <v>#N/A</v>
      </c>
      <c r="M143" s="45" t="e">
        <f>(NDC_Data[[#This Row],[WAC Price]])*(NDC_Data[[#This Row],[Annual 340B Purchases]])</f>
        <v>#N/A</v>
      </c>
      <c r="N143" s="40" t="e">
        <f>(NDC_Data[[#This Row],[340B Price]]*NDC_Data[[#This Row],[Annual 340B Purchases]])-NDC_Data[[#This Row],[Annual Spend at 340B]]</f>
        <v>#N/A</v>
      </c>
      <c r="O143" s="40" t="e">
        <f>(K143-J143)*I143*'Drug Cost Impact Summary'!$E$13</f>
        <v>#N/A</v>
      </c>
      <c r="P143" s="40" t="e">
        <f>NDC_Data[[#This Row],[Annual Spend at WAC]]-NDC_Data[[#This Row],[Annual Spend at 340B]]</f>
        <v>#N/A</v>
      </c>
      <c r="Q143" s="41" t="str">
        <f>IFERROR(NDC_Data[[#This Row],[Annual Inrease in Upfront Inventory Spend]]/NDC_Data[[#This Row],[Annual Spend at 340B]],"0")</f>
        <v>0</v>
      </c>
      <c r="R143" s="40" t="e">
        <f>NDC_Data[[#This Row],[Annual Impact of Lost COGS Discount]]+NDC_Data[[#This Row],[Annual Impact of Denied Rebates]]</f>
        <v>#N/A</v>
      </c>
      <c r="S143" s="42" t="str">
        <f>IFERROR(NDC_Data[[#This Row],[Total Annual Increase in Net Spend]]/NDC_Data[[#This Row],[Annual Spend at 340B]],"0")</f>
        <v>0</v>
      </c>
      <c r="T143" s="14"/>
      <c r="U143" s="43" t="e">
        <f>(NDC_Data[[#This Row],[WAC Price]]-NDC_Data[[#This Row],[340B Price]])*(NDC_Data[[#This Row],[Annual 340B Purchases]]/365*7)</f>
        <v>#N/A</v>
      </c>
      <c r="V143" s="40" t="e">
        <f>(NDC_Data[[#This Row],[WAC Price]]-NDC_Data[[#This Row],[340B Price]])*(NDC_Data[[#This Row],[Annual 340B Purchases]]/365*14)</f>
        <v>#N/A</v>
      </c>
      <c r="W143" s="40" t="e">
        <f>(NDC_Data[[#This Row],[WAC Price]]-NDC_Data[[#This Row],[340B Price]])*(NDC_Data[[#This Row],[Annual 340B Purchases]]/365*30)</f>
        <v>#N/A</v>
      </c>
      <c r="X143" s="40" t="e">
        <f>(NDC_Data[[#This Row],[WAC Price]]-NDC_Data[[#This Row],[340B Price]])*(NDC_Data[[#This Row],[Annual 340B Purchases]]/365*45)</f>
        <v>#N/A</v>
      </c>
      <c r="Y143" s="40" t="e">
        <f>(NDC_Data[[#This Row],[WAC Price]]-NDC_Data[[#This Row],[340B Price]])*(NDC_Data[[#This Row],[Annual 340B Purchases]]/365*60)</f>
        <v>#N/A</v>
      </c>
      <c r="Z143" s="40" t="e">
        <f>(NDC_Data[[#This Row],[WAC Price]]-NDC_Data[[#This Row],[340B Price]])*(NDC_Data[[#This Row],[Annual 340B Purchases]]/365*120)</f>
        <v>#N/A</v>
      </c>
      <c r="AA143" s="44" t="e">
        <f>(NDC_Data[[#This Row],[WAC Price]]-NDC_Data[[#This Row],[340B Price]])*(NDC_Data[[#This Row],[Annual 340B Purchases]])</f>
        <v>#N/A</v>
      </c>
      <c r="AC143" s="7"/>
      <c r="AD143" s="8"/>
    </row>
    <row r="144" spans="1:30" x14ac:dyDescent="0.55000000000000004">
      <c r="A144" s="9">
        <v>6057782</v>
      </c>
      <c r="B144" s="9" t="s">
        <v>54</v>
      </c>
      <c r="C144" s="1" t="s">
        <v>239</v>
      </c>
      <c r="D144" s="1" t="s">
        <v>25</v>
      </c>
      <c r="E144" s="1" t="s">
        <v>109</v>
      </c>
      <c r="F144" s="1" t="s">
        <v>110</v>
      </c>
      <c r="G144" s="1" t="s">
        <v>110</v>
      </c>
      <c r="H144" s="1" t="s">
        <v>236</v>
      </c>
      <c r="I144" s="24">
        <f>SUMIFS('Historical Purchases'!Q:Q,'Historical Purchases'!N:N,NDC_Data[[#This Row],[NDC]])</f>
        <v>0</v>
      </c>
      <c r="J144" s="35" t="e">
        <f>_xlfn.XLOOKUP(NDC_Data[[#This Row],[NDC]],'Pricing Data'!C:C,'Pricing Data'!F:F)</f>
        <v>#N/A</v>
      </c>
      <c r="K144" s="36" t="e">
        <f>_xlfn.XLOOKUP(NDC_Data[[#This Row],[NDC]],'Pricing Data'!C:C,'Pricing Data'!J:J)</f>
        <v>#N/A</v>
      </c>
      <c r="L144" s="21" t="e">
        <f>I144*(J144-(NDC_Data[[#This Row],[340B Price]]*'Drug Cost Impact Summary'!$D$13))</f>
        <v>#N/A</v>
      </c>
      <c r="M144" s="21" t="e">
        <f>(NDC_Data[[#This Row],[WAC Price]])*(NDC_Data[[#This Row],[Annual 340B Purchases]])</f>
        <v>#N/A</v>
      </c>
      <c r="N144" s="2" t="e">
        <f>(NDC_Data[[#This Row],[340B Price]]*NDC_Data[[#This Row],[Annual 340B Purchases]])-NDC_Data[[#This Row],[Annual Spend at 340B]]</f>
        <v>#N/A</v>
      </c>
      <c r="O144" s="2" t="e">
        <f>(K144-J144)*I144*'Drug Cost Impact Summary'!$E$13</f>
        <v>#N/A</v>
      </c>
      <c r="P144" s="2" t="e">
        <f>NDC_Data[[#This Row],[Annual Spend at WAC]]-NDC_Data[[#This Row],[Annual Spend at 340B]]</f>
        <v>#N/A</v>
      </c>
      <c r="Q144" s="41" t="str">
        <f>IFERROR(NDC_Data[[#This Row],[Annual Inrease in Upfront Inventory Spend]]/NDC_Data[[#This Row],[Annual Spend at 340B]],"0")</f>
        <v>0</v>
      </c>
      <c r="R144" s="2" t="e">
        <f>NDC_Data[[#This Row],[Annual Impact of Lost COGS Discount]]+NDC_Data[[#This Row],[Annual Impact of Denied Rebates]]</f>
        <v>#N/A</v>
      </c>
      <c r="S144" s="6" t="str">
        <f>IFERROR(NDC_Data[[#This Row],[Total Annual Increase in Net Spend]]/NDC_Data[[#This Row],[Annual Spend at 340B]],"0")</f>
        <v>0</v>
      </c>
      <c r="T144" s="14"/>
      <c r="U144" s="15" t="e">
        <f>(NDC_Data[[#This Row],[WAC Price]]-NDC_Data[[#This Row],[340B Price]])*(NDC_Data[[#This Row],[Annual 340B Purchases]]/365*7)</f>
        <v>#N/A</v>
      </c>
      <c r="V144" s="2" t="e">
        <f>(NDC_Data[[#This Row],[WAC Price]]-NDC_Data[[#This Row],[340B Price]])*(NDC_Data[[#This Row],[Annual 340B Purchases]]/365*14)</f>
        <v>#N/A</v>
      </c>
      <c r="W144" s="2" t="e">
        <f>(NDC_Data[[#This Row],[WAC Price]]-NDC_Data[[#This Row],[340B Price]])*(NDC_Data[[#This Row],[Annual 340B Purchases]]/365*30)</f>
        <v>#N/A</v>
      </c>
      <c r="X144" s="2" t="e">
        <f>(NDC_Data[[#This Row],[WAC Price]]-NDC_Data[[#This Row],[340B Price]])*(NDC_Data[[#This Row],[Annual 340B Purchases]]/365*45)</f>
        <v>#N/A</v>
      </c>
      <c r="Y144" s="2" t="e">
        <f>(NDC_Data[[#This Row],[WAC Price]]-NDC_Data[[#This Row],[340B Price]])*(NDC_Data[[#This Row],[Annual 340B Purchases]]/365*60)</f>
        <v>#N/A</v>
      </c>
      <c r="Z144" s="2" t="e">
        <f>(NDC_Data[[#This Row],[WAC Price]]-NDC_Data[[#This Row],[340B Price]])*(NDC_Data[[#This Row],[Annual 340B Purchases]]/365*120)</f>
        <v>#N/A</v>
      </c>
      <c r="AA144" s="16" t="e">
        <f>(NDC_Data[[#This Row],[WAC Price]]-NDC_Data[[#This Row],[340B Price]])*(NDC_Data[[#This Row],[Annual 340B Purchases]])</f>
        <v>#N/A</v>
      </c>
      <c r="AC144" s="7"/>
      <c r="AD144" s="8"/>
    </row>
    <row r="145" spans="1:30" x14ac:dyDescent="0.55000000000000004">
      <c r="A145" s="38">
        <v>6057561</v>
      </c>
      <c r="B145" s="38" t="s">
        <v>54</v>
      </c>
      <c r="C145" s="39" t="s">
        <v>240</v>
      </c>
      <c r="D145" s="39" t="s">
        <v>25</v>
      </c>
      <c r="E145" s="39" t="s">
        <v>109</v>
      </c>
      <c r="F145" s="39" t="s">
        <v>110</v>
      </c>
      <c r="G145" s="39" t="s">
        <v>110</v>
      </c>
      <c r="H145" s="39" t="s">
        <v>145</v>
      </c>
      <c r="I145" s="24">
        <f>SUMIFS('Historical Purchases'!Q:Q,'Historical Purchases'!N:N,NDC_Data[[#This Row],[NDC]])</f>
        <v>0</v>
      </c>
      <c r="J145" s="35" t="e">
        <f>_xlfn.XLOOKUP(NDC_Data[[#This Row],[NDC]],'Pricing Data'!C:C,'Pricing Data'!F:F)</f>
        <v>#N/A</v>
      </c>
      <c r="K145" s="36" t="e">
        <f>_xlfn.XLOOKUP(NDC_Data[[#This Row],[NDC]],'Pricing Data'!C:C,'Pricing Data'!J:J)</f>
        <v>#N/A</v>
      </c>
      <c r="L145" s="45" t="e">
        <f>I145*(J145-(NDC_Data[[#This Row],[340B Price]]*'Drug Cost Impact Summary'!$D$13))</f>
        <v>#N/A</v>
      </c>
      <c r="M145" s="45" t="e">
        <f>(NDC_Data[[#This Row],[WAC Price]])*(NDC_Data[[#This Row],[Annual 340B Purchases]])</f>
        <v>#N/A</v>
      </c>
      <c r="N145" s="40" t="e">
        <f>(NDC_Data[[#This Row],[340B Price]]*NDC_Data[[#This Row],[Annual 340B Purchases]])-NDC_Data[[#This Row],[Annual Spend at 340B]]</f>
        <v>#N/A</v>
      </c>
      <c r="O145" s="40" t="e">
        <f>(K145-J145)*I145*'Drug Cost Impact Summary'!$E$13</f>
        <v>#N/A</v>
      </c>
      <c r="P145" s="40" t="e">
        <f>NDC_Data[[#This Row],[Annual Spend at WAC]]-NDC_Data[[#This Row],[Annual Spend at 340B]]</f>
        <v>#N/A</v>
      </c>
      <c r="Q145" s="41" t="str">
        <f>IFERROR(NDC_Data[[#This Row],[Annual Inrease in Upfront Inventory Spend]]/NDC_Data[[#This Row],[Annual Spend at 340B]],"0")</f>
        <v>0</v>
      </c>
      <c r="R145" s="40" t="e">
        <f>NDC_Data[[#This Row],[Annual Impact of Lost COGS Discount]]+NDC_Data[[#This Row],[Annual Impact of Denied Rebates]]</f>
        <v>#N/A</v>
      </c>
      <c r="S145" s="42" t="str">
        <f>IFERROR(NDC_Data[[#This Row],[Total Annual Increase in Net Spend]]/NDC_Data[[#This Row],[Annual Spend at 340B]],"0")</f>
        <v>0</v>
      </c>
      <c r="T145" s="14"/>
      <c r="U145" s="43" t="e">
        <f>(NDC_Data[[#This Row],[WAC Price]]-NDC_Data[[#This Row],[340B Price]])*(NDC_Data[[#This Row],[Annual 340B Purchases]]/365*7)</f>
        <v>#N/A</v>
      </c>
      <c r="V145" s="40" t="e">
        <f>(NDC_Data[[#This Row],[WAC Price]]-NDC_Data[[#This Row],[340B Price]])*(NDC_Data[[#This Row],[Annual 340B Purchases]]/365*14)</f>
        <v>#N/A</v>
      </c>
      <c r="W145" s="40" t="e">
        <f>(NDC_Data[[#This Row],[WAC Price]]-NDC_Data[[#This Row],[340B Price]])*(NDC_Data[[#This Row],[Annual 340B Purchases]]/365*30)</f>
        <v>#N/A</v>
      </c>
      <c r="X145" s="40" t="e">
        <f>(NDC_Data[[#This Row],[WAC Price]]-NDC_Data[[#This Row],[340B Price]])*(NDC_Data[[#This Row],[Annual 340B Purchases]]/365*45)</f>
        <v>#N/A</v>
      </c>
      <c r="Y145" s="40" t="e">
        <f>(NDC_Data[[#This Row],[WAC Price]]-NDC_Data[[#This Row],[340B Price]])*(NDC_Data[[#This Row],[Annual 340B Purchases]]/365*60)</f>
        <v>#N/A</v>
      </c>
      <c r="Z145" s="40" t="e">
        <f>(NDC_Data[[#This Row],[WAC Price]]-NDC_Data[[#This Row],[340B Price]])*(NDC_Data[[#This Row],[Annual 340B Purchases]]/365*120)</f>
        <v>#N/A</v>
      </c>
      <c r="AA145" s="44" t="e">
        <f>(NDC_Data[[#This Row],[WAC Price]]-NDC_Data[[#This Row],[340B Price]])*(NDC_Data[[#This Row],[Annual 340B Purchases]])</f>
        <v>#N/A</v>
      </c>
      <c r="AC145" s="7"/>
      <c r="AD145" s="8"/>
    </row>
    <row r="146" spans="1:30" x14ac:dyDescent="0.55000000000000004">
      <c r="A146" s="9">
        <v>6057562</v>
      </c>
      <c r="B146" s="9" t="s">
        <v>54</v>
      </c>
      <c r="C146" s="1" t="s">
        <v>240</v>
      </c>
      <c r="D146" s="1" t="s">
        <v>25</v>
      </c>
      <c r="E146" s="1" t="s">
        <v>109</v>
      </c>
      <c r="F146" s="1" t="s">
        <v>110</v>
      </c>
      <c r="G146" s="1" t="s">
        <v>110</v>
      </c>
      <c r="H146" s="1" t="s">
        <v>234</v>
      </c>
      <c r="I146" s="24">
        <f>SUMIFS('Historical Purchases'!Q:Q,'Historical Purchases'!N:N,NDC_Data[[#This Row],[NDC]])</f>
        <v>0</v>
      </c>
      <c r="J146" s="35" t="e">
        <f>_xlfn.XLOOKUP(NDC_Data[[#This Row],[NDC]],'Pricing Data'!C:C,'Pricing Data'!F:F)</f>
        <v>#N/A</v>
      </c>
      <c r="K146" s="36" t="e">
        <f>_xlfn.XLOOKUP(NDC_Data[[#This Row],[NDC]],'Pricing Data'!C:C,'Pricing Data'!J:J)</f>
        <v>#N/A</v>
      </c>
      <c r="L146" s="21" t="e">
        <f>I146*(J146-(NDC_Data[[#This Row],[340B Price]]*'Drug Cost Impact Summary'!$D$13))</f>
        <v>#N/A</v>
      </c>
      <c r="M146" s="21" t="e">
        <f>(NDC_Data[[#This Row],[WAC Price]])*(NDC_Data[[#This Row],[Annual 340B Purchases]])</f>
        <v>#N/A</v>
      </c>
      <c r="N146" s="2" t="e">
        <f>(NDC_Data[[#This Row],[340B Price]]*NDC_Data[[#This Row],[Annual 340B Purchases]])-NDC_Data[[#This Row],[Annual Spend at 340B]]</f>
        <v>#N/A</v>
      </c>
      <c r="O146" s="2" t="e">
        <f>(K146-J146)*I146*'Drug Cost Impact Summary'!$E$13</f>
        <v>#N/A</v>
      </c>
      <c r="P146" s="2" t="e">
        <f>NDC_Data[[#This Row],[Annual Spend at WAC]]-NDC_Data[[#This Row],[Annual Spend at 340B]]</f>
        <v>#N/A</v>
      </c>
      <c r="Q146" s="41" t="str">
        <f>IFERROR(NDC_Data[[#This Row],[Annual Inrease in Upfront Inventory Spend]]/NDC_Data[[#This Row],[Annual Spend at 340B]],"0")</f>
        <v>0</v>
      </c>
      <c r="R146" s="2" t="e">
        <f>NDC_Data[[#This Row],[Annual Impact of Lost COGS Discount]]+NDC_Data[[#This Row],[Annual Impact of Denied Rebates]]</f>
        <v>#N/A</v>
      </c>
      <c r="S146" s="6" t="str">
        <f>IFERROR(NDC_Data[[#This Row],[Total Annual Increase in Net Spend]]/NDC_Data[[#This Row],[Annual Spend at 340B]],"0")</f>
        <v>0</v>
      </c>
      <c r="T146" s="14"/>
      <c r="U146" s="15" t="e">
        <f>(NDC_Data[[#This Row],[WAC Price]]-NDC_Data[[#This Row],[340B Price]])*(NDC_Data[[#This Row],[Annual 340B Purchases]]/365*7)</f>
        <v>#N/A</v>
      </c>
      <c r="V146" s="2" t="e">
        <f>(NDC_Data[[#This Row],[WAC Price]]-NDC_Data[[#This Row],[340B Price]])*(NDC_Data[[#This Row],[Annual 340B Purchases]]/365*14)</f>
        <v>#N/A</v>
      </c>
      <c r="W146" s="2" t="e">
        <f>(NDC_Data[[#This Row],[WAC Price]]-NDC_Data[[#This Row],[340B Price]])*(NDC_Data[[#This Row],[Annual 340B Purchases]]/365*30)</f>
        <v>#N/A</v>
      </c>
      <c r="X146" s="2" t="e">
        <f>(NDC_Data[[#This Row],[WAC Price]]-NDC_Data[[#This Row],[340B Price]])*(NDC_Data[[#This Row],[Annual 340B Purchases]]/365*45)</f>
        <v>#N/A</v>
      </c>
      <c r="Y146" s="2" t="e">
        <f>(NDC_Data[[#This Row],[WAC Price]]-NDC_Data[[#This Row],[340B Price]])*(NDC_Data[[#This Row],[Annual 340B Purchases]]/365*60)</f>
        <v>#N/A</v>
      </c>
      <c r="Z146" s="2" t="e">
        <f>(NDC_Data[[#This Row],[WAC Price]]-NDC_Data[[#This Row],[340B Price]])*(NDC_Data[[#This Row],[Annual 340B Purchases]]/365*120)</f>
        <v>#N/A</v>
      </c>
      <c r="AA146" s="16" t="e">
        <f>(NDC_Data[[#This Row],[WAC Price]]-NDC_Data[[#This Row],[340B Price]])*(NDC_Data[[#This Row],[Annual 340B Purchases]])</f>
        <v>#N/A</v>
      </c>
      <c r="AC146" s="7"/>
      <c r="AD146" s="8"/>
    </row>
    <row r="147" spans="1:30" x14ac:dyDescent="0.55000000000000004">
      <c r="A147" s="38">
        <v>6057582</v>
      </c>
      <c r="B147" s="38" t="s">
        <v>54</v>
      </c>
      <c r="C147" s="39" t="s">
        <v>240</v>
      </c>
      <c r="D147" s="39" t="s">
        <v>25</v>
      </c>
      <c r="E147" s="39" t="s">
        <v>109</v>
      </c>
      <c r="F147" s="39" t="s">
        <v>110</v>
      </c>
      <c r="G147" s="39" t="s">
        <v>110</v>
      </c>
      <c r="H147" s="39" t="s">
        <v>236</v>
      </c>
      <c r="I147" s="24">
        <f>SUMIFS('Historical Purchases'!Q:Q,'Historical Purchases'!N:N,NDC_Data[[#This Row],[NDC]])</f>
        <v>0</v>
      </c>
      <c r="J147" s="35" t="e">
        <f>_xlfn.XLOOKUP(NDC_Data[[#This Row],[NDC]],'Pricing Data'!C:C,'Pricing Data'!F:F)</f>
        <v>#N/A</v>
      </c>
      <c r="K147" s="36" t="e">
        <f>_xlfn.XLOOKUP(NDC_Data[[#This Row],[NDC]],'Pricing Data'!C:C,'Pricing Data'!J:J)</f>
        <v>#N/A</v>
      </c>
      <c r="L147" s="45" t="e">
        <f>I147*(J147-(NDC_Data[[#This Row],[340B Price]]*'Drug Cost Impact Summary'!$D$13))</f>
        <v>#N/A</v>
      </c>
      <c r="M147" s="45" t="e">
        <f>(NDC_Data[[#This Row],[WAC Price]])*(NDC_Data[[#This Row],[Annual 340B Purchases]])</f>
        <v>#N/A</v>
      </c>
      <c r="N147" s="40" t="e">
        <f>(NDC_Data[[#This Row],[340B Price]]*NDC_Data[[#This Row],[Annual 340B Purchases]])-NDC_Data[[#This Row],[Annual Spend at 340B]]</f>
        <v>#N/A</v>
      </c>
      <c r="O147" s="40" t="e">
        <f>(K147-J147)*I147*'Drug Cost Impact Summary'!$E$13</f>
        <v>#N/A</v>
      </c>
      <c r="P147" s="40" t="e">
        <f>NDC_Data[[#This Row],[Annual Spend at WAC]]-NDC_Data[[#This Row],[Annual Spend at 340B]]</f>
        <v>#N/A</v>
      </c>
      <c r="Q147" s="41" t="str">
        <f>IFERROR(NDC_Data[[#This Row],[Annual Inrease in Upfront Inventory Spend]]/NDC_Data[[#This Row],[Annual Spend at 340B]],"0")</f>
        <v>0</v>
      </c>
      <c r="R147" s="40" t="e">
        <f>NDC_Data[[#This Row],[Annual Impact of Lost COGS Discount]]+NDC_Data[[#This Row],[Annual Impact of Denied Rebates]]</f>
        <v>#N/A</v>
      </c>
      <c r="S147" s="42" t="str">
        <f>IFERROR(NDC_Data[[#This Row],[Total Annual Increase in Net Spend]]/NDC_Data[[#This Row],[Annual Spend at 340B]],"0")</f>
        <v>0</v>
      </c>
      <c r="T147" s="14"/>
      <c r="U147" s="43" t="e">
        <f>(NDC_Data[[#This Row],[WAC Price]]-NDC_Data[[#This Row],[340B Price]])*(NDC_Data[[#This Row],[Annual 340B Purchases]]/365*7)</f>
        <v>#N/A</v>
      </c>
      <c r="V147" s="40" t="e">
        <f>(NDC_Data[[#This Row],[WAC Price]]-NDC_Data[[#This Row],[340B Price]])*(NDC_Data[[#This Row],[Annual 340B Purchases]]/365*14)</f>
        <v>#N/A</v>
      </c>
      <c r="W147" s="40" t="e">
        <f>(NDC_Data[[#This Row],[WAC Price]]-NDC_Data[[#This Row],[340B Price]])*(NDC_Data[[#This Row],[Annual 340B Purchases]]/365*30)</f>
        <v>#N/A</v>
      </c>
      <c r="X147" s="40" t="e">
        <f>(NDC_Data[[#This Row],[WAC Price]]-NDC_Data[[#This Row],[340B Price]])*(NDC_Data[[#This Row],[Annual 340B Purchases]]/365*45)</f>
        <v>#N/A</v>
      </c>
      <c r="Y147" s="40" t="e">
        <f>(NDC_Data[[#This Row],[WAC Price]]-NDC_Data[[#This Row],[340B Price]])*(NDC_Data[[#This Row],[Annual 340B Purchases]]/365*60)</f>
        <v>#N/A</v>
      </c>
      <c r="Z147" s="40" t="e">
        <f>(NDC_Data[[#This Row],[WAC Price]]-NDC_Data[[#This Row],[340B Price]])*(NDC_Data[[#This Row],[Annual 340B Purchases]]/365*120)</f>
        <v>#N/A</v>
      </c>
      <c r="AA147" s="44" t="e">
        <f>(NDC_Data[[#This Row],[WAC Price]]-NDC_Data[[#This Row],[340B Price]])*(NDC_Data[[#This Row],[Annual 340B Purchases]])</f>
        <v>#N/A</v>
      </c>
      <c r="AC147" s="7"/>
      <c r="AD147" s="8"/>
    </row>
    <row r="148" spans="1:30" x14ac:dyDescent="0.55000000000000004">
      <c r="A148" s="9">
        <v>6008131</v>
      </c>
      <c r="B148" s="9" t="s">
        <v>54</v>
      </c>
      <c r="C148" s="1" t="s">
        <v>241</v>
      </c>
      <c r="D148" s="1" t="s">
        <v>25</v>
      </c>
      <c r="E148" s="1" t="s">
        <v>109</v>
      </c>
      <c r="F148" s="1" t="s">
        <v>110</v>
      </c>
      <c r="G148" s="1" t="s">
        <v>110</v>
      </c>
      <c r="H148" s="1" t="s">
        <v>125</v>
      </c>
      <c r="I148" s="24">
        <f>SUMIFS('Historical Purchases'!Q:Q,'Historical Purchases'!N:N,NDC_Data[[#This Row],[NDC]])</f>
        <v>0</v>
      </c>
      <c r="J148" s="35" t="e">
        <f>_xlfn.XLOOKUP(NDC_Data[[#This Row],[NDC]],'Pricing Data'!C:C,'Pricing Data'!F:F)</f>
        <v>#N/A</v>
      </c>
      <c r="K148" s="36" t="e">
        <f>_xlfn.XLOOKUP(NDC_Data[[#This Row],[NDC]],'Pricing Data'!C:C,'Pricing Data'!J:J)</f>
        <v>#N/A</v>
      </c>
      <c r="L148" s="21" t="e">
        <f>I148*(J148-(NDC_Data[[#This Row],[340B Price]]*'Drug Cost Impact Summary'!$D$13))</f>
        <v>#N/A</v>
      </c>
      <c r="M148" s="21" t="e">
        <f>(NDC_Data[[#This Row],[WAC Price]])*(NDC_Data[[#This Row],[Annual 340B Purchases]])</f>
        <v>#N/A</v>
      </c>
      <c r="N148" s="2" t="e">
        <f>(NDC_Data[[#This Row],[340B Price]]*NDC_Data[[#This Row],[Annual 340B Purchases]])-NDC_Data[[#This Row],[Annual Spend at 340B]]</f>
        <v>#N/A</v>
      </c>
      <c r="O148" s="2" t="e">
        <f>(K148-J148)*I148*'Drug Cost Impact Summary'!$E$13</f>
        <v>#N/A</v>
      </c>
      <c r="P148" s="2" t="e">
        <f>NDC_Data[[#This Row],[Annual Spend at WAC]]-NDC_Data[[#This Row],[Annual Spend at 340B]]</f>
        <v>#N/A</v>
      </c>
      <c r="Q148" s="41" t="str">
        <f>IFERROR(NDC_Data[[#This Row],[Annual Inrease in Upfront Inventory Spend]]/NDC_Data[[#This Row],[Annual Spend at 340B]],"0")</f>
        <v>0</v>
      </c>
      <c r="R148" s="2" t="e">
        <f>NDC_Data[[#This Row],[Annual Impact of Lost COGS Discount]]+NDC_Data[[#This Row],[Annual Impact of Denied Rebates]]</f>
        <v>#N/A</v>
      </c>
      <c r="S148" s="6" t="str">
        <f>IFERROR(NDC_Data[[#This Row],[Total Annual Increase in Net Spend]]/NDC_Data[[#This Row],[Annual Spend at 340B]],"0")</f>
        <v>0</v>
      </c>
      <c r="T148" s="14"/>
      <c r="U148" s="15" t="e">
        <f>(NDC_Data[[#This Row],[WAC Price]]-NDC_Data[[#This Row],[340B Price]])*(NDC_Data[[#This Row],[Annual 340B Purchases]]/365*7)</f>
        <v>#N/A</v>
      </c>
      <c r="V148" s="2" t="e">
        <f>(NDC_Data[[#This Row],[WAC Price]]-NDC_Data[[#This Row],[340B Price]])*(NDC_Data[[#This Row],[Annual 340B Purchases]]/365*14)</f>
        <v>#N/A</v>
      </c>
      <c r="W148" s="2" t="e">
        <f>(NDC_Data[[#This Row],[WAC Price]]-NDC_Data[[#This Row],[340B Price]])*(NDC_Data[[#This Row],[Annual 340B Purchases]]/365*30)</f>
        <v>#N/A</v>
      </c>
      <c r="X148" s="2" t="e">
        <f>(NDC_Data[[#This Row],[WAC Price]]-NDC_Data[[#This Row],[340B Price]])*(NDC_Data[[#This Row],[Annual 340B Purchases]]/365*45)</f>
        <v>#N/A</v>
      </c>
      <c r="Y148" s="2" t="e">
        <f>(NDC_Data[[#This Row],[WAC Price]]-NDC_Data[[#This Row],[340B Price]])*(NDC_Data[[#This Row],[Annual 340B Purchases]]/365*60)</f>
        <v>#N/A</v>
      </c>
      <c r="Z148" s="2" t="e">
        <f>(NDC_Data[[#This Row],[WAC Price]]-NDC_Data[[#This Row],[340B Price]])*(NDC_Data[[#This Row],[Annual 340B Purchases]]/365*120)</f>
        <v>#N/A</v>
      </c>
      <c r="AA148" s="16" t="e">
        <f>(NDC_Data[[#This Row],[WAC Price]]-NDC_Data[[#This Row],[340B Price]])*(NDC_Data[[#This Row],[Annual 340B Purchases]])</f>
        <v>#N/A</v>
      </c>
      <c r="AC148" s="7"/>
      <c r="AD148" s="8"/>
    </row>
    <row r="149" spans="1:30" x14ac:dyDescent="0.55000000000000004">
      <c r="A149" s="38">
        <v>6008154</v>
      </c>
      <c r="B149" s="38" t="s">
        <v>54</v>
      </c>
      <c r="C149" s="39" t="s">
        <v>241</v>
      </c>
      <c r="D149" s="39" t="s">
        <v>25</v>
      </c>
      <c r="E149" s="39" t="s">
        <v>109</v>
      </c>
      <c r="F149" s="39" t="s">
        <v>110</v>
      </c>
      <c r="G149" s="39" t="s">
        <v>110</v>
      </c>
      <c r="H149" s="39" t="s">
        <v>115</v>
      </c>
      <c r="I149" s="24">
        <f>SUMIFS('Historical Purchases'!Q:Q,'Historical Purchases'!N:N,NDC_Data[[#This Row],[NDC]])</f>
        <v>0</v>
      </c>
      <c r="J149" s="35" t="e">
        <f>_xlfn.XLOOKUP(NDC_Data[[#This Row],[NDC]],'Pricing Data'!C:C,'Pricing Data'!F:F)</f>
        <v>#N/A</v>
      </c>
      <c r="K149" s="36" t="e">
        <f>_xlfn.XLOOKUP(NDC_Data[[#This Row],[NDC]],'Pricing Data'!C:C,'Pricing Data'!J:J)</f>
        <v>#N/A</v>
      </c>
      <c r="L149" s="45" t="e">
        <f>I149*(J149-(NDC_Data[[#This Row],[340B Price]]*'Drug Cost Impact Summary'!$D$13))</f>
        <v>#N/A</v>
      </c>
      <c r="M149" s="45" t="e">
        <f>(NDC_Data[[#This Row],[WAC Price]])*(NDC_Data[[#This Row],[Annual 340B Purchases]])</f>
        <v>#N/A</v>
      </c>
      <c r="N149" s="40" t="e">
        <f>(NDC_Data[[#This Row],[340B Price]]*NDC_Data[[#This Row],[Annual 340B Purchases]])-NDC_Data[[#This Row],[Annual Spend at 340B]]</f>
        <v>#N/A</v>
      </c>
      <c r="O149" s="40" t="e">
        <f>(K149-J149)*I149*'Drug Cost Impact Summary'!$E$13</f>
        <v>#N/A</v>
      </c>
      <c r="P149" s="40" t="e">
        <f>NDC_Data[[#This Row],[Annual Spend at WAC]]-NDC_Data[[#This Row],[Annual Spend at 340B]]</f>
        <v>#N/A</v>
      </c>
      <c r="Q149" s="41" t="str">
        <f>IFERROR(NDC_Data[[#This Row],[Annual Inrease in Upfront Inventory Spend]]/NDC_Data[[#This Row],[Annual Spend at 340B]],"0")</f>
        <v>0</v>
      </c>
      <c r="R149" s="40" t="e">
        <f>NDC_Data[[#This Row],[Annual Impact of Lost COGS Discount]]+NDC_Data[[#This Row],[Annual Impact of Denied Rebates]]</f>
        <v>#N/A</v>
      </c>
      <c r="S149" s="42" t="str">
        <f>IFERROR(NDC_Data[[#This Row],[Total Annual Increase in Net Spend]]/NDC_Data[[#This Row],[Annual Spend at 340B]],"0")</f>
        <v>0</v>
      </c>
      <c r="T149" s="14"/>
      <c r="U149" s="43" t="e">
        <f>(NDC_Data[[#This Row],[WAC Price]]-NDC_Data[[#This Row],[340B Price]])*(NDC_Data[[#This Row],[Annual 340B Purchases]]/365*7)</f>
        <v>#N/A</v>
      </c>
      <c r="V149" s="40" t="e">
        <f>(NDC_Data[[#This Row],[WAC Price]]-NDC_Data[[#This Row],[340B Price]])*(NDC_Data[[#This Row],[Annual 340B Purchases]]/365*14)</f>
        <v>#N/A</v>
      </c>
      <c r="W149" s="40" t="e">
        <f>(NDC_Data[[#This Row],[WAC Price]]-NDC_Data[[#This Row],[340B Price]])*(NDC_Data[[#This Row],[Annual 340B Purchases]]/365*30)</f>
        <v>#N/A</v>
      </c>
      <c r="X149" s="40" t="e">
        <f>(NDC_Data[[#This Row],[WAC Price]]-NDC_Data[[#This Row],[340B Price]])*(NDC_Data[[#This Row],[Annual 340B Purchases]]/365*45)</f>
        <v>#N/A</v>
      </c>
      <c r="Y149" s="40" t="e">
        <f>(NDC_Data[[#This Row],[WAC Price]]-NDC_Data[[#This Row],[340B Price]])*(NDC_Data[[#This Row],[Annual 340B Purchases]]/365*60)</f>
        <v>#N/A</v>
      </c>
      <c r="Z149" s="40" t="e">
        <f>(NDC_Data[[#This Row],[WAC Price]]-NDC_Data[[#This Row],[340B Price]])*(NDC_Data[[#This Row],[Annual 340B Purchases]]/365*120)</f>
        <v>#N/A</v>
      </c>
      <c r="AA149" s="44" t="e">
        <f>(NDC_Data[[#This Row],[WAC Price]]-NDC_Data[[#This Row],[340B Price]])*(NDC_Data[[#This Row],[Annual 340B Purchases]])</f>
        <v>#N/A</v>
      </c>
      <c r="AC149" s="7"/>
      <c r="AD149" s="8"/>
    </row>
    <row r="150" spans="1:30" x14ac:dyDescent="0.55000000000000004">
      <c r="A150" s="9">
        <v>6008182</v>
      </c>
      <c r="B150" s="9" t="s">
        <v>54</v>
      </c>
      <c r="C150" s="1" t="s">
        <v>241</v>
      </c>
      <c r="D150" s="1" t="s">
        <v>25</v>
      </c>
      <c r="E150" s="1" t="s">
        <v>109</v>
      </c>
      <c r="F150" s="1" t="s">
        <v>110</v>
      </c>
      <c r="G150" s="1" t="s">
        <v>110</v>
      </c>
      <c r="H150" s="1" t="s">
        <v>236</v>
      </c>
      <c r="I150" s="24">
        <f>SUMIFS('Historical Purchases'!Q:Q,'Historical Purchases'!N:N,NDC_Data[[#This Row],[NDC]])</f>
        <v>0</v>
      </c>
      <c r="J150" s="35" t="e">
        <f>_xlfn.XLOOKUP(NDC_Data[[#This Row],[NDC]],'Pricing Data'!C:C,'Pricing Data'!F:F)</f>
        <v>#N/A</v>
      </c>
      <c r="K150" s="36" t="e">
        <f>_xlfn.XLOOKUP(NDC_Data[[#This Row],[NDC]],'Pricing Data'!C:C,'Pricing Data'!J:J)</f>
        <v>#N/A</v>
      </c>
      <c r="L150" s="21" t="e">
        <f>I150*(J150-(NDC_Data[[#This Row],[340B Price]]*'Drug Cost Impact Summary'!$D$13))</f>
        <v>#N/A</v>
      </c>
      <c r="M150" s="21" t="e">
        <f>(NDC_Data[[#This Row],[WAC Price]])*(NDC_Data[[#This Row],[Annual 340B Purchases]])</f>
        <v>#N/A</v>
      </c>
      <c r="N150" s="2" t="e">
        <f>(NDC_Data[[#This Row],[340B Price]]*NDC_Data[[#This Row],[Annual 340B Purchases]])-NDC_Data[[#This Row],[Annual Spend at 340B]]</f>
        <v>#N/A</v>
      </c>
      <c r="O150" s="2" t="e">
        <f>(K150-J150)*I150*'Drug Cost Impact Summary'!$E$13</f>
        <v>#N/A</v>
      </c>
      <c r="P150" s="2" t="e">
        <f>NDC_Data[[#This Row],[Annual Spend at WAC]]-NDC_Data[[#This Row],[Annual Spend at 340B]]</f>
        <v>#N/A</v>
      </c>
      <c r="Q150" s="41" t="str">
        <f>IFERROR(NDC_Data[[#This Row],[Annual Inrease in Upfront Inventory Spend]]/NDC_Data[[#This Row],[Annual Spend at 340B]],"0")</f>
        <v>0</v>
      </c>
      <c r="R150" s="2" t="e">
        <f>NDC_Data[[#This Row],[Annual Impact of Lost COGS Discount]]+NDC_Data[[#This Row],[Annual Impact of Denied Rebates]]</f>
        <v>#N/A</v>
      </c>
      <c r="S150" s="6" t="str">
        <f>IFERROR(NDC_Data[[#This Row],[Total Annual Increase in Net Spend]]/NDC_Data[[#This Row],[Annual Spend at 340B]],"0")</f>
        <v>0</v>
      </c>
      <c r="T150" s="14"/>
      <c r="U150" s="15" t="e">
        <f>(NDC_Data[[#This Row],[WAC Price]]-NDC_Data[[#This Row],[340B Price]])*(NDC_Data[[#This Row],[Annual 340B Purchases]]/365*7)</f>
        <v>#N/A</v>
      </c>
      <c r="V150" s="2" t="e">
        <f>(NDC_Data[[#This Row],[WAC Price]]-NDC_Data[[#This Row],[340B Price]])*(NDC_Data[[#This Row],[Annual 340B Purchases]]/365*14)</f>
        <v>#N/A</v>
      </c>
      <c r="W150" s="2" t="e">
        <f>(NDC_Data[[#This Row],[WAC Price]]-NDC_Data[[#This Row],[340B Price]])*(NDC_Data[[#This Row],[Annual 340B Purchases]]/365*30)</f>
        <v>#N/A</v>
      </c>
      <c r="X150" s="2" t="e">
        <f>(NDC_Data[[#This Row],[WAC Price]]-NDC_Data[[#This Row],[340B Price]])*(NDC_Data[[#This Row],[Annual 340B Purchases]]/365*45)</f>
        <v>#N/A</v>
      </c>
      <c r="Y150" s="2" t="e">
        <f>(NDC_Data[[#This Row],[WAC Price]]-NDC_Data[[#This Row],[340B Price]])*(NDC_Data[[#This Row],[Annual 340B Purchases]]/365*60)</f>
        <v>#N/A</v>
      </c>
      <c r="Z150" s="2" t="e">
        <f>(NDC_Data[[#This Row],[WAC Price]]-NDC_Data[[#This Row],[340B Price]])*(NDC_Data[[#This Row],[Annual 340B Purchases]]/365*120)</f>
        <v>#N/A</v>
      </c>
      <c r="AA150" s="16" t="e">
        <f>(NDC_Data[[#This Row],[WAC Price]]-NDC_Data[[#This Row],[340B Price]])*(NDC_Data[[#This Row],[Annual 340B Purchases]])</f>
        <v>#N/A</v>
      </c>
      <c r="AC150" s="7"/>
      <c r="AD150" s="8"/>
    </row>
    <row r="151" spans="1:30" x14ac:dyDescent="0.55000000000000004">
      <c r="A151" s="38">
        <v>6008061</v>
      </c>
      <c r="B151" s="38" t="s">
        <v>54</v>
      </c>
      <c r="C151" s="39" t="s">
        <v>242</v>
      </c>
      <c r="D151" s="39" t="s">
        <v>25</v>
      </c>
      <c r="E151" s="39" t="s">
        <v>109</v>
      </c>
      <c r="F151" s="39" t="s">
        <v>110</v>
      </c>
      <c r="G151" s="39" t="s">
        <v>110</v>
      </c>
      <c r="H151" s="39" t="s">
        <v>145</v>
      </c>
      <c r="I151" s="24">
        <f>SUMIFS('Historical Purchases'!Q:Q,'Historical Purchases'!N:N,NDC_Data[[#This Row],[NDC]])</f>
        <v>0</v>
      </c>
      <c r="J151" s="35" t="e">
        <f>_xlfn.XLOOKUP(NDC_Data[[#This Row],[NDC]],'Pricing Data'!C:C,'Pricing Data'!F:F)</f>
        <v>#N/A</v>
      </c>
      <c r="K151" s="36" t="e">
        <f>_xlfn.XLOOKUP(NDC_Data[[#This Row],[NDC]],'Pricing Data'!C:C,'Pricing Data'!J:J)</f>
        <v>#N/A</v>
      </c>
      <c r="L151" s="45" t="e">
        <f>I151*(J151-(NDC_Data[[#This Row],[340B Price]]*'Drug Cost Impact Summary'!$D$13))</f>
        <v>#N/A</v>
      </c>
      <c r="M151" s="45" t="e">
        <f>(NDC_Data[[#This Row],[WAC Price]])*(NDC_Data[[#This Row],[Annual 340B Purchases]])</f>
        <v>#N/A</v>
      </c>
      <c r="N151" s="40" t="e">
        <f>(NDC_Data[[#This Row],[340B Price]]*NDC_Data[[#This Row],[Annual 340B Purchases]])-NDC_Data[[#This Row],[Annual Spend at 340B]]</f>
        <v>#N/A</v>
      </c>
      <c r="O151" s="40" t="e">
        <f>(K151-J151)*I151*'Drug Cost Impact Summary'!$E$13</f>
        <v>#N/A</v>
      </c>
      <c r="P151" s="40" t="e">
        <f>NDC_Data[[#This Row],[Annual Spend at WAC]]-NDC_Data[[#This Row],[Annual Spend at 340B]]</f>
        <v>#N/A</v>
      </c>
      <c r="Q151" s="41" t="str">
        <f>IFERROR(NDC_Data[[#This Row],[Annual Inrease in Upfront Inventory Spend]]/NDC_Data[[#This Row],[Annual Spend at 340B]],"0")</f>
        <v>0</v>
      </c>
      <c r="R151" s="40" t="e">
        <f>NDC_Data[[#This Row],[Annual Impact of Lost COGS Discount]]+NDC_Data[[#This Row],[Annual Impact of Denied Rebates]]</f>
        <v>#N/A</v>
      </c>
      <c r="S151" s="42" t="str">
        <f>IFERROR(NDC_Data[[#This Row],[Total Annual Increase in Net Spend]]/NDC_Data[[#This Row],[Annual Spend at 340B]],"0")</f>
        <v>0</v>
      </c>
      <c r="T151" s="14"/>
      <c r="U151" s="43" t="e">
        <f>(NDC_Data[[#This Row],[WAC Price]]-NDC_Data[[#This Row],[340B Price]])*(NDC_Data[[#This Row],[Annual 340B Purchases]]/365*7)</f>
        <v>#N/A</v>
      </c>
      <c r="V151" s="40" t="e">
        <f>(NDC_Data[[#This Row],[WAC Price]]-NDC_Data[[#This Row],[340B Price]])*(NDC_Data[[#This Row],[Annual 340B Purchases]]/365*14)</f>
        <v>#N/A</v>
      </c>
      <c r="W151" s="40" t="e">
        <f>(NDC_Data[[#This Row],[WAC Price]]-NDC_Data[[#This Row],[340B Price]])*(NDC_Data[[#This Row],[Annual 340B Purchases]]/365*30)</f>
        <v>#N/A</v>
      </c>
      <c r="X151" s="40" t="e">
        <f>(NDC_Data[[#This Row],[WAC Price]]-NDC_Data[[#This Row],[340B Price]])*(NDC_Data[[#This Row],[Annual 340B Purchases]]/365*45)</f>
        <v>#N/A</v>
      </c>
      <c r="Y151" s="40" t="e">
        <f>(NDC_Data[[#This Row],[WAC Price]]-NDC_Data[[#This Row],[340B Price]])*(NDC_Data[[#This Row],[Annual 340B Purchases]]/365*60)</f>
        <v>#N/A</v>
      </c>
      <c r="Z151" s="40" t="e">
        <f>(NDC_Data[[#This Row],[WAC Price]]-NDC_Data[[#This Row],[340B Price]])*(NDC_Data[[#This Row],[Annual 340B Purchases]]/365*120)</f>
        <v>#N/A</v>
      </c>
      <c r="AA151" s="44" t="e">
        <f>(NDC_Data[[#This Row],[WAC Price]]-NDC_Data[[#This Row],[340B Price]])*(NDC_Data[[#This Row],[Annual 340B Purchases]])</f>
        <v>#N/A</v>
      </c>
      <c r="AC151" s="7"/>
      <c r="AD151" s="8"/>
    </row>
    <row r="152" spans="1:30" x14ac:dyDescent="0.55000000000000004">
      <c r="A152" s="9">
        <v>6008062</v>
      </c>
      <c r="B152" s="9" t="s">
        <v>54</v>
      </c>
      <c r="C152" s="1" t="s">
        <v>242</v>
      </c>
      <c r="D152" s="1" t="s">
        <v>25</v>
      </c>
      <c r="E152" s="1" t="s">
        <v>109</v>
      </c>
      <c r="F152" s="1" t="s">
        <v>110</v>
      </c>
      <c r="G152" s="1" t="s">
        <v>110</v>
      </c>
      <c r="H152" s="1" t="s">
        <v>234</v>
      </c>
      <c r="I152" s="24">
        <f>SUMIFS('Historical Purchases'!Q:Q,'Historical Purchases'!N:N,NDC_Data[[#This Row],[NDC]])</f>
        <v>0</v>
      </c>
      <c r="J152" s="35" t="e">
        <f>_xlfn.XLOOKUP(NDC_Data[[#This Row],[NDC]],'Pricing Data'!C:C,'Pricing Data'!F:F)</f>
        <v>#N/A</v>
      </c>
      <c r="K152" s="36" t="e">
        <f>_xlfn.XLOOKUP(NDC_Data[[#This Row],[NDC]],'Pricing Data'!C:C,'Pricing Data'!J:J)</f>
        <v>#N/A</v>
      </c>
      <c r="L152" s="21" t="e">
        <f>I152*(J152-(NDC_Data[[#This Row],[340B Price]]*'Drug Cost Impact Summary'!$D$13))</f>
        <v>#N/A</v>
      </c>
      <c r="M152" s="21" t="e">
        <f>(NDC_Data[[#This Row],[WAC Price]])*(NDC_Data[[#This Row],[Annual 340B Purchases]])</f>
        <v>#N/A</v>
      </c>
      <c r="N152" s="2" t="e">
        <f>(NDC_Data[[#This Row],[340B Price]]*NDC_Data[[#This Row],[Annual 340B Purchases]])-NDC_Data[[#This Row],[Annual Spend at 340B]]</f>
        <v>#N/A</v>
      </c>
      <c r="O152" s="2" t="e">
        <f>(K152-J152)*I152*'Drug Cost Impact Summary'!$E$13</f>
        <v>#N/A</v>
      </c>
      <c r="P152" s="2" t="e">
        <f>NDC_Data[[#This Row],[Annual Spend at WAC]]-NDC_Data[[#This Row],[Annual Spend at 340B]]</f>
        <v>#N/A</v>
      </c>
      <c r="Q152" s="41" t="str">
        <f>IFERROR(NDC_Data[[#This Row],[Annual Inrease in Upfront Inventory Spend]]/NDC_Data[[#This Row],[Annual Spend at 340B]],"0")</f>
        <v>0</v>
      </c>
      <c r="R152" s="2" t="e">
        <f>NDC_Data[[#This Row],[Annual Impact of Lost COGS Discount]]+NDC_Data[[#This Row],[Annual Impact of Denied Rebates]]</f>
        <v>#N/A</v>
      </c>
      <c r="S152" s="6" t="str">
        <f>IFERROR(NDC_Data[[#This Row],[Total Annual Increase in Net Spend]]/NDC_Data[[#This Row],[Annual Spend at 340B]],"0")</f>
        <v>0</v>
      </c>
      <c r="T152" s="14"/>
      <c r="U152" s="15" t="e">
        <f>(NDC_Data[[#This Row],[WAC Price]]-NDC_Data[[#This Row],[340B Price]])*(NDC_Data[[#This Row],[Annual 340B Purchases]]/365*7)</f>
        <v>#N/A</v>
      </c>
      <c r="V152" s="2" t="e">
        <f>(NDC_Data[[#This Row],[WAC Price]]-NDC_Data[[#This Row],[340B Price]])*(NDC_Data[[#This Row],[Annual 340B Purchases]]/365*14)</f>
        <v>#N/A</v>
      </c>
      <c r="W152" s="2" t="e">
        <f>(NDC_Data[[#This Row],[WAC Price]]-NDC_Data[[#This Row],[340B Price]])*(NDC_Data[[#This Row],[Annual 340B Purchases]]/365*30)</f>
        <v>#N/A</v>
      </c>
      <c r="X152" s="2" t="e">
        <f>(NDC_Data[[#This Row],[WAC Price]]-NDC_Data[[#This Row],[340B Price]])*(NDC_Data[[#This Row],[Annual 340B Purchases]]/365*45)</f>
        <v>#N/A</v>
      </c>
      <c r="Y152" s="2" t="e">
        <f>(NDC_Data[[#This Row],[WAC Price]]-NDC_Data[[#This Row],[340B Price]])*(NDC_Data[[#This Row],[Annual 340B Purchases]]/365*60)</f>
        <v>#N/A</v>
      </c>
      <c r="Z152" s="2" t="e">
        <f>(NDC_Data[[#This Row],[WAC Price]]-NDC_Data[[#This Row],[340B Price]])*(NDC_Data[[#This Row],[Annual 340B Purchases]]/365*120)</f>
        <v>#N/A</v>
      </c>
      <c r="AA152" s="16" t="e">
        <f>(NDC_Data[[#This Row],[WAC Price]]-NDC_Data[[#This Row],[340B Price]])*(NDC_Data[[#This Row],[Annual 340B Purchases]])</f>
        <v>#N/A</v>
      </c>
      <c r="AC152" s="7"/>
      <c r="AD152" s="8"/>
    </row>
    <row r="153" spans="1:30" x14ac:dyDescent="0.55000000000000004">
      <c r="A153" s="38">
        <v>6008082</v>
      </c>
      <c r="B153" s="38" t="s">
        <v>54</v>
      </c>
      <c r="C153" s="39" t="s">
        <v>242</v>
      </c>
      <c r="D153" s="39" t="s">
        <v>25</v>
      </c>
      <c r="E153" s="39" t="s">
        <v>109</v>
      </c>
      <c r="F153" s="39" t="s">
        <v>110</v>
      </c>
      <c r="G153" s="39" t="s">
        <v>110</v>
      </c>
      <c r="H153" s="39" t="s">
        <v>236</v>
      </c>
      <c r="I153" s="24">
        <f>SUMIFS('Historical Purchases'!Q:Q,'Historical Purchases'!N:N,NDC_Data[[#This Row],[NDC]])</f>
        <v>0</v>
      </c>
      <c r="J153" s="35" t="e">
        <f>_xlfn.XLOOKUP(NDC_Data[[#This Row],[NDC]],'Pricing Data'!C:C,'Pricing Data'!F:F)</f>
        <v>#N/A</v>
      </c>
      <c r="K153" s="36" t="e">
        <f>_xlfn.XLOOKUP(NDC_Data[[#This Row],[NDC]],'Pricing Data'!C:C,'Pricing Data'!J:J)</f>
        <v>#N/A</v>
      </c>
      <c r="L153" s="45" t="e">
        <f>I153*(J153-(NDC_Data[[#This Row],[340B Price]]*'Drug Cost Impact Summary'!$D$13))</f>
        <v>#N/A</v>
      </c>
      <c r="M153" s="45" t="e">
        <f>(NDC_Data[[#This Row],[WAC Price]])*(NDC_Data[[#This Row],[Annual 340B Purchases]])</f>
        <v>#N/A</v>
      </c>
      <c r="N153" s="40" t="e">
        <f>(NDC_Data[[#This Row],[340B Price]]*NDC_Data[[#This Row],[Annual 340B Purchases]])-NDC_Data[[#This Row],[Annual Spend at 340B]]</f>
        <v>#N/A</v>
      </c>
      <c r="O153" s="40" t="e">
        <f>(K153-J153)*I153*'Drug Cost Impact Summary'!$E$13</f>
        <v>#N/A</v>
      </c>
      <c r="P153" s="40" t="e">
        <f>NDC_Data[[#This Row],[Annual Spend at WAC]]-NDC_Data[[#This Row],[Annual Spend at 340B]]</f>
        <v>#N/A</v>
      </c>
      <c r="Q153" s="41" t="str">
        <f>IFERROR(NDC_Data[[#This Row],[Annual Inrease in Upfront Inventory Spend]]/NDC_Data[[#This Row],[Annual Spend at 340B]],"0")</f>
        <v>0</v>
      </c>
      <c r="R153" s="40" t="e">
        <f>NDC_Data[[#This Row],[Annual Impact of Lost COGS Discount]]+NDC_Data[[#This Row],[Annual Impact of Denied Rebates]]</f>
        <v>#N/A</v>
      </c>
      <c r="S153" s="42" t="str">
        <f>IFERROR(NDC_Data[[#This Row],[Total Annual Increase in Net Spend]]/NDC_Data[[#This Row],[Annual Spend at 340B]],"0")</f>
        <v>0</v>
      </c>
      <c r="T153" s="14"/>
      <c r="U153" s="43" t="e">
        <f>(NDC_Data[[#This Row],[WAC Price]]-NDC_Data[[#This Row],[340B Price]])*(NDC_Data[[#This Row],[Annual 340B Purchases]]/365*7)</f>
        <v>#N/A</v>
      </c>
      <c r="V153" s="40" t="e">
        <f>(NDC_Data[[#This Row],[WAC Price]]-NDC_Data[[#This Row],[340B Price]])*(NDC_Data[[#This Row],[Annual 340B Purchases]]/365*14)</f>
        <v>#N/A</v>
      </c>
      <c r="W153" s="40" t="e">
        <f>(NDC_Data[[#This Row],[WAC Price]]-NDC_Data[[#This Row],[340B Price]])*(NDC_Data[[#This Row],[Annual 340B Purchases]]/365*30)</f>
        <v>#N/A</v>
      </c>
      <c r="X153" s="40" t="e">
        <f>(NDC_Data[[#This Row],[WAC Price]]-NDC_Data[[#This Row],[340B Price]])*(NDC_Data[[#This Row],[Annual 340B Purchases]]/365*45)</f>
        <v>#N/A</v>
      </c>
      <c r="Y153" s="40" t="e">
        <f>(NDC_Data[[#This Row],[WAC Price]]-NDC_Data[[#This Row],[340B Price]])*(NDC_Data[[#This Row],[Annual 340B Purchases]]/365*60)</f>
        <v>#N/A</v>
      </c>
      <c r="Z153" s="40" t="e">
        <f>(NDC_Data[[#This Row],[WAC Price]]-NDC_Data[[#This Row],[340B Price]])*(NDC_Data[[#This Row],[Annual 340B Purchases]]/365*120)</f>
        <v>#N/A</v>
      </c>
      <c r="AA153" s="44" t="e">
        <f>(NDC_Data[[#This Row],[WAC Price]]-NDC_Data[[#This Row],[340B Price]])*(NDC_Data[[#This Row],[Annual 340B Purchases]])</f>
        <v>#N/A</v>
      </c>
      <c r="AC153" s="7"/>
      <c r="AD153" s="8"/>
    </row>
    <row r="154" spans="1:30" x14ac:dyDescent="0.55000000000000004">
      <c r="A154" s="9">
        <v>6007861</v>
      </c>
      <c r="B154" s="9" t="s">
        <v>54</v>
      </c>
      <c r="C154" s="1" t="s">
        <v>243</v>
      </c>
      <c r="D154" s="1" t="s">
        <v>25</v>
      </c>
      <c r="E154" s="1" t="s">
        <v>109</v>
      </c>
      <c r="F154" s="1" t="s">
        <v>110</v>
      </c>
      <c r="G154" s="1" t="s">
        <v>110</v>
      </c>
      <c r="H154" s="1" t="s">
        <v>145</v>
      </c>
      <c r="I154" s="24">
        <f>SUMIFS('Historical Purchases'!Q:Q,'Historical Purchases'!N:N,NDC_Data[[#This Row],[NDC]])</f>
        <v>0</v>
      </c>
      <c r="J154" s="35" t="e">
        <f>_xlfn.XLOOKUP(NDC_Data[[#This Row],[NDC]],'Pricing Data'!C:C,'Pricing Data'!F:F)</f>
        <v>#N/A</v>
      </c>
      <c r="K154" s="36" t="e">
        <f>_xlfn.XLOOKUP(NDC_Data[[#This Row],[NDC]],'Pricing Data'!C:C,'Pricing Data'!J:J)</f>
        <v>#N/A</v>
      </c>
      <c r="L154" s="21" t="e">
        <f>I154*(J154-(NDC_Data[[#This Row],[340B Price]]*'Drug Cost Impact Summary'!$D$13))</f>
        <v>#N/A</v>
      </c>
      <c r="M154" s="21" t="e">
        <f>(NDC_Data[[#This Row],[WAC Price]])*(NDC_Data[[#This Row],[Annual 340B Purchases]])</f>
        <v>#N/A</v>
      </c>
      <c r="N154" s="2" t="e">
        <f>(NDC_Data[[#This Row],[340B Price]]*NDC_Data[[#This Row],[Annual 340B Purchases]])-NDC_Data[[#This Row],[Annual Spend at 340B]]</f>
        <v>#N/A</v>
      </c>
      <c r="O154" s="2" t="e">
        <f>(K154-J154)*I154*'Drug Cost Impact Summary'!$E$13</f>
        <v>#N/A</v>
      </c>
      <c r="P154" s="2" t="e">
        <f>NDC_Data[[#This Row],[Annual Spend at WAC]]-NDC_Data[[#This Row],[Annual Spend at 340B]]</f>
        <v>#N/A</v>
      </c>
      <c r="Q154" s="41" t="str">
        <f>IFERROR(NDC_Data[[#This Row],[Annual Inrease in Upfront Inventory Spend]]/NDC_Data[[#This Row],[Annual Spend at 340B]],"0")</f>
        <v>0</v>
      </c>
      <c r="R154" s="2" t="e">
        <f>NDC_Data[[#This Row],[Annual Impact of Lost COGS Discount]]+NDC_Data[[#This Row],[Annual Impact of Denied Rebates]]</f>
        <v>#N/A</v>
      </c>
      <c r="S154" s="6" t="str">
        <f>IFERROR(NDC_Data[[#This Row],[Total Annual Increase in Net Spend]]/NDC_Data[[#This Row],[Annual Spend at 340B]],"0")</f>
        <v>0</v>
      </c>
      <c r="T154" s="14"/>
      <c r="U154" s="15" t="e">
        <f>(NDC_Data[[#This Row],[WAC Price]]-NDC_Data[[#This Row],[340B Price]])*(NDC_Data[[#This Row],[Annual 340B Purchases]]/365*7)</f>
        <v>#N/A</v>
      </c>
      <c r="V154" s="2" t="e">
        <f>(NDC_Data[[#This Row],[WAC Price]]-NDC_Data[[#This Row],[340B Price]])*(NDC_Data[[#This Row],[Annual 340B Purchases]]/365*14)</f>
        <v>#N/A</v>
      </c>
      <c r="W154" s="2" t="e">
        <f>(NDC_Data[[#This Row],[WAC Price]]-NDC_Data[[#This Row],[340B Price]])*(NDC_Data[[#This Row],[Annual 340B Purchases]]/365*30)</f>
        <v>#N/A</v>
      </c>
      <c r="X154" s="2" t="e">
        <f>(NDC_Data[[#This Row],[WAC Price]]-NDC_Data[[#This Row],[340B Price]])*(NDC_Data[[#This Row],[Annual 340B Purchases]]/365*45)</f>
        <v>#N/A</v>
      </c>
      <c r="Y154" s="2" t="e">
        <f>(NDC_Data[[#This Row],[WAC Price]]-NDC_Data[[#This Row],[340B Price]])*(NDC_Data[[#This Row],[Annual 340B Purchases]]/365*60)</f>
        <v>#N/A</v>
      </c>
      <c r="Z154" s="2" t="e">
        <f>(NDC_Data[[#This Row],[WAC Price]]-NDC_Data[[#This Row],[340B Price]])*(NDC_Data[[#This Row],[Annual 340B Purchases]]/365*120)</f>
        <v>#N/A</v>
      </c>
      <c r="AA154" s="16" t="e">
        <f>(NDC_Data[[#This Row],[WAC Price]]-NDC_Data[[#This Row],[340B Price]])*(NDC_Data[[#This Row],[Annual 340B Purchases]])</f>
        <v>#N/A</v>
      </c>
      <c r="AC154" s="7"/>
      <c r="AD154" s="8"/>
    </row>
    <row r="155" spans="1:30" x14ac:dyDescent="0.55000000000000004">
      <c r="A155" s="38">
        <v>6007862</v>
      </c>
      <c r="B155" s="38" t="s">
        <v>54</v>
      </c>
      <c r="C155" s="39" t="s">
        <v>243</v>
      </c>
      <c r="D155" s="39" t="s">
        <v>25</v>
      </c>
      <c r="E155" s="39" t="s">
        <v>109</v>
      </c>
      <c r="F155" s="39" t="s">
        <v>110</v>
      </c>
      <c r="G155" s="39" t="s">
        <v>110</v>
      </c>
      <c r="H155" s="39" t="s">
        <v>234</v>
      </c>
      <c r="I155" s="24">
        <f>SUMIFS('Historical Purchases'!Q:Q,'Historical Purchases'!N:N,NDC_Data[[#This Row],[NDC]])</f>
        <v>0</v>
      </c>
      <c r="J155" s="35" t="e">
        <f>_xlfn.XLOOKUP(NDC_Data[[#This Row],[NDC]],'Pricing Data'!C:C,'Pricing Data'!F:F)</f>
        <v>#N/A</v>
      </c>
      <c r="K155" s="36" t="e">
        <f>_xlfn.XLOOKUP(NDC_Data[[#This Row],[NDC]],'Pricing Data'!C:C,'Pricing Data'!J:J)</f>
        <v>#N/A</v>
      </c>
      <c r="L155" s="45" t="e">
        <f>I155*(J155-(NDC_Data[[#This Row],[340B Price]]*'Drug Cost Impact Summary'!$D$13))</f>
        <v>#N/A</v>
      </c>
      <c r="M155" s="45" t="e">
        <f>(NDC_Data[[#This Row],[WAC Price]])*(NDC_Data[[#This Row],[Annual 340B Purchases]])</f>
        <v>#N/A</v>
      </c>
      <c r="N155" s="40" t="e">
        <f>(NDC_Data[[#This Row],[340B Price]]*NDC_Data[[#This Row],[Annual 340B Purchases]])-NDC_Data[[#This Row],[Annual Spend at 340B]]</f>
        <v>#N/A</v>
      </c>
      <c r="O155" s="40" t="e">
        <f>(K155-J155)*I155*'Drug Cost Impact Summary'!$E$13</f>
        <v>#N/A</v>
      </c>
      <c r="P155" s="40" t="e">
        <f>NDC_Data[[#This Row],[Annual Spend at WAC]]-NDC_Data[[#This Row],[Annual Spend at 340B]]</f>
        <v>#N/A</v>
      </c>
      <c r="Q155" s="41" t="str">
        <f>IFERROR(NDC_Data[[#This Row],[Annual Inrease in Upfront Inventory Spend]]/NDC_Data[[#This Row],[Annual Spend at 340B]],"0")</f>
        <v>0</v>
      </c>
      <c r="R155" s="40" t="e">
        <f>NDC_Data[[#This Row],[Annual Impact of Lost COGS Discount]]+NDC_Data[[#This Row],[Annual Impact of Denied Rebates]]</f>
        <v>#N/A</v>
      </c>
      <c r="S155" s="42" t="str">
        <f>IFERROR(NDC_Data[[#This Row],[Total Annual Increase in Net Spend]]/NDC_Data[[#This Row],[Annual Spend at 340B]],"0")</f>
        <v>0</v>
      </c>
      <c r="T155" s="14"/>
      <c r="U155" s="43" t="e">
        <f>(NDC_Data[[#This Row],[WAC Price]]-NDC_Data[[#This Row],[340B Price]])*(NDC_Data[[#This Row],[Annual 340B Purchases]]/365*7)</f>
        <v>#N/A</v>
      </c>
      <c r="V155" s="40" t="e">
        <f>(NDC_Data[[#This Row],[WAC Price]]-NDC_Data[[#This Row],[340B Price]])*(NDC_Data[[#This Row],[Annual 340B Purchases]]/365*14)</f>
        <v>#N/A</v>
      </c>
      <c r="W155" s="40" t="e">
        <f>(NDC_Data[[#This Row],[WAC Price]]-NDC_Data[[#This Row],[340B Price]])*(NDC_Data[[#This Row],[Annual 340B Purchases]]/365*30)</f>
        <v>#N/A</v>
      </c>
      <c r="X155" s="40" t="e">
        <f>(NDC_Data[[#This Row],[WAC Price]]-NDC_Data[[#This Row],[340B Price]])*(NDC_Data[[#This Row],[Annual 340B Purchases]]/365*45)</f>
        <v>#N/A</v>
      </c>
      <c r="Y155" s="40" t="e">
        <f>(NDC_Data[[#This Row],[WAC Price]]-NDC_Data[[#This Row],[340B Price]])*(NDC_Data[[#This Row],[Annual 340B Purchases]]/365*60)</f>
        <v>#N/A</v>
      </c>
      <c r="Z155" s="40" t="e">
        <f>(NDC_Data[[#This Row],[WAC Price]]-NDC_Data[[#This Row],[340B Price]])*(NDC_Data[[#This Row],[Annual 340B Purchases]]/365*120)</f>
        <v>#N/A</v>
      </c>
      <c r="AA155" s="44" t="e">
        <f>(NDC_Data[[#This Row],[WAC Price]]-NDC_Data[[#This Row],[340B Price]])*(NDC_Data[[#This Row],[Annual 340B Purchases]])</f>
        <v>#N/A</v>
      </c>
      <c r="AC155" s="7"/>
      <c r="AD155" s="8"/>
    </row>
    <row r="156" spans="1:30" x14ac:dyDescent="0.55000000000000004">
      <c r="A156" s="9">
        <v>6007882</v>
      </c>
      <c r="B156" s="9" t="s">
        <v>54</v>
      </c>
      <c r="C156" s="1" t="s">
        <v>243</v>
      </c>
      <c r="D156" s="1" t="s">
        <v>25</v>
      </c>
      <c r="E156" s="1" t="s">
        <v>109</v>
      </c>
      <c r="F156" s="1" t="s">
        <v>110</v>
      </c>
      <c r="G156" s="1" t="s">
        <v>110</v>
      </c>
      <c r="H156" s="1" t="s">
        <v>236</v>
      </c>
      <c r="I156" s="24">
        <f>SUMIFS('Historical Purchases'!Q:Q,'Historical Purchases'!N:N,NDC_Data[[#This Row],[NDC]])</f>
        <v>0</v>
      </c>
      <c r="J156" s="35" t="e">
        <f>_xlfn.XLOOKUP(NDC_Data[[#This Row],[NDC]],'Pricing Data'!C:C,'Pricing Data'!F:F)</f>
        <v>#N/A</v>
      </c>
      <c r="K156" s="36" t="e">
        <f>_xlfn.XLOOKUP(NDC_Data[[#This Row],[NDC]],'Pricing Data'!C:C,'Pricing Data'!J:J)</f>
        <v>#N/A</v>
      </c>
      <c r="L156" s="21" t="e">
        <f>I156*(J156-(NDC_Data[[#This Row],[340B Price]]*'Drug Cost Impact Summary'!$D$13))</f>
        <v>#N/A</v>
      </c>
      <c r="M156" s="21" t="e">
        <f>(NDC_Data[[#This Row],[WAC Price]])*(NDC_Data[[#This Row],[Annual 340B Purchases]])</f>
        <v>#N/A</v>
      </c>
      <c r="N156" s="2" t="e">
        <f>(NDC_Data[[#This Row],[340B Price]]*NDC_Data[[#This Row],[Annual 340B Purchases]])-NDC_Data[[#This Row],[Annual Spend at 340B]]</f>
        <v>#N/A</v>
      </c>
      <c r="O156" s="2" t="e">
        <f>(K156-J156)*I156*'Drug Cost Impact Summary'!$E$13</f>
        <v>#N/A</v>
      </c>
      <c r="P156" s="2" t="e">
        <f>NDC_Data[[#This Row],[Annual Spend at WAC]]-NDC_Data[[#This Row],[Annual Spend at 340B]]</f>
        <v>#N/A</v>
      </c>
      <c r="Q156" s="41" t="str">
        <f>IFERROR(NDC_Data[[#This Row],[Annual Inrease in Upfront Inventory Spend]]/NDC_Data[[#This Row],[Annual Spend at 340B]],"0")</f>
        <v>0</v>
      </c>
      <c r="R156" s="2" t="e">
        <f>NDC_Data[[#This Row],[Annual Impact of Lost COGS Discount]]+NDC_Data[[#This Row],[Annual Impact of Denied Rebates]]</f>
        <v>#N/A</v>
      </c>
      <c r="S156" s="6" t="str">
        <f>IFERROR(NDC_Data[[#This Row],[Total Annual Increase in Net Spend]]/NDC_Data[[#This Row],[Annual Spend at 340B]],"0")</f>
        <v>0</v>
      </c>
      <c r="T156" s="14"/>
      <c r="U156" s="15" t="e">
        <f>(NDC_Data[[#This Row],[WAC Price]]-NDC_Data[[#This Row],[340B Price]])*(NDC_Data[[#This Row],[Annual 340B Purchases]]/365*7)</f>
        <v>#N/A</v>
      </c>
      <c r="V156" s="2" t="e">
        <f>(NDC_Data[[#This Row],[WAC Price]]-NDC_Data[[#This Row],[340B Price]])*(NDC_Data[[#This Row],[Annual 340B Purchases]]/365*14)</f>
        <v>#N/A</v>
      </c>
      <c r="W156" s="2" t="e">
        <f>(NDC_Data[[#This Row],[WAC Price]]-NDC_Data[[#This Row],[340B Price]])*(NDC_Data[[#This Row],[Annual 340B Purchases]]/365*30)</f>
        <v>#N/A</v>
      </c>
      <c r="X156" s="2" t="e">
        <f>(NDC_Data[[#This Row],[WAC Price]]-NDC_Data[[#This Row],[340B Price]])*(NDC_Data[[#This Row],[Annual 340B Purchases]]/365*45)</f>
        <v>#N/A</v>
      </c>
      <c r="Y156" s="2" t="e">
        <f>(NDC_Data[[#This Row],[WAC Price]]-NDC_Data[[#This Row],[340B Price]])*(NDC_Data[[#This Row],[Annual 340B Purchases]]/365*60)</f>
        <v>#N/A</v>
      </c>
      <c r="Z156" s="2" t="e">
        <f>(NDC_Data[[#This Row],[WAC Price]]-NDC_Data[[#This Row],[340B Price]])*(NDC_Data[[#This Row],[Annual 340B Purchases]]/365*120)</f>
        <v>#N/A</v>
      </c>
      <c r="AA156" s="16" t="e">
        <f>(NDC_Data[[#This Row],[WAC Price]]-NDC_Data[[#This Row],[340B Price]])*(NDC_Data[[#This Row],[Annual 340B Purchases]])</f>
        <v>#N/A</v>
      </c>
      <c r="AC156" s="7"/>
      <c r="AD156" s="8"/>
    </row>
    <row r="157" spans="1:30" x14ac:dyDescent="0.55000000000000004">
      <c r="A157" s="38">
        <v>6027728</v>
      </c>
      <c r="B157" s="38" t="s">
        <v>45</v>
      </c>
      <c r="C157" s="39" t="s">
        <v>244</v>
      </c>
      <c r="D157" s="39" t="s">
        <v>25</v>
      </c>
      <c r="E157" s="39" t="s">
        <v>110</v>
      </c>
      <c r="F157" s="39" t="s">
        <v>110</v>
      </c>
      <c r="G157" s="39" t="s">
        <v>110</v>
      </c>
      <c r="H157" s="39" t="s">
        <v>163</v>
      </c>
      <c r="I157" s="24">
        <f>SUMIFS('Historical Purchases'!Q:Q,'Historical Purchases'!N:N,NDC_Data[[#This Row],[NDC]])</f>
        <v>0</v>
      </c>
      <c r="J157" s="35" t="e">
        <f>_xlfn.XLOOKUP(NDC_Data[[#This Row],[NDC]],'Pricing Data'!C:C,'Pricing Data'!F:F)</f>
        <v>#N/A</v>
      </c>
      <c r="K157" s="36" t="e">
        <f>_xlfn.XLOOKUP(NDC_Data[[#This Row],[NDC]],'Pricing Data'!C:C,'Pricing Data'!J:J)</f>
        <v>#N/A</v>
      </c>
      <c r="L157" s="45" t="e">
        <f>I157*(J157-(NDC_Data[[#This Row],[340B Price]]*'Drug Cost Impact Summary'!$D$13))</f>
        <v>#N/A</v>
      </c>
      <c r="M157" s="45" t="e">
        <f>(NDC_Data[[#This Row],[WAC Price]])*(NDC_Data[[#This Row],[Annual 340B Purchases]])</f>
        <v>#N/A</v>
      </c>
      <c r="N157" s="40" t="e">
        <f>(NDC_Data[[#This Row],[340B Price]]*NDC_Data[[#This Row],[Annual 340B Purchases]])-NDC_Data[[#This Row],[Annual Spend at 340B]]</f>
        <v>#N/A</v>
      </c>
      <c r="O157" s="40" t="e">
        <f>(K157-J157)*I157*'Drug Cost Impact Summary'!$E$13</f>
        <v>#N/A</v>
      </c>
      <c r="P157" s="40" t="e">
        <f>NDC_Data[[#This Row],[Annual Spend at WAC]]-NDC_Data[[#This Row],[Annual Spend at 340B]]</f>
        <v>#N/A</v>
      </c>
      <c r="Q157" s="41" t="str">
        <f>IFERROR(NDC_Data[[#This Row],[Annual Inrease in Upfront Inventory Spend]]/NDC_Data[[#This Row],[Annual Spend at 340B]],"0")</f>
        <v>0</v>
      </c>
      <c r="R157" s="40" t="e">
        <f>NDC_Data[[#This Row],[Annual Impact of Lost COGS Discount]]+NDC_Data[[#This Row],[Annual Impact of Denied Rebates]]</f>
        <v>#N/A</v>
      </c>
      <c r="S157" s="42" t="str">
        <f>IFERROR(NDC_Data[[#This Row],[Total Annual Increase in Net Spend]]/NDC_Data[[#This Row],[Annual Spend at 340B]],"0")</f>
        <v>0</v>
      </c>
      <c r="T157" s="14"/>
      <c r="U157" s="43" t="e">
        <f>(NDC_Data[[#This Row],[WAC Price]]-NDC_Data[[#This Row],[340B Price]])*(NDC_Data[[#This Row],[Annual 340B Purchases]]/365*7)</f>
        <v>#N/A</v>
      </c>
      <c r="V157" s="40" t="e">
        <f>(NDC_Data[[#This Row],[WAC Price]]-NDC_Data[[#This Row],[340B Price]])*(NDC_Data[[#This Row],[Annual 340B Purchases]]/365*14)</f>
        <v>#N/A</v>
      </c>
      <c r="W157" s="40" t="e">
        <f>(NDC_Data[[#This Row],[WAC Price]]-NDC_Data[[#This Row],[340B Price]])*(NDC_Data[[#This Row],[Annual 340B Purchases]]/365*30)</f>
        <v>#N/A</v>
      </c>
      <c r="X157" s="40" t="e">
        <f>(NDC_Data[[#This Row],[WAC Price]]-NDC_Data[[#This Row],[340B Price]])*(NDC_Data[[#This Row],[Annual 340B Purchases]]/365*45)</f>
        <v>#N/A</v>
      </c>
      <c r="Y157" s="40" t="e">
        <f>(NDC_Data[[#This Row],[WAC Price]]-NDC_Data[[#This Row],[340B Price]])*(NDC_Data[[#This Row],[Annual 340B Purchases]]/365*60)</f>
        <v>#N/A</v>
      </c>
      <c r="Z157" s="40" t="e">
        <f>(NDC_Data[[#This Row],[WAC Price]]-NDC_Data[[#This Row],[340B Price]])*(NDC_Data[[#This Row],[Annual 340B Purchases]]/365*120)</f>
        <v>#N/A</v>
      </c>
      <c r="AA157" s="44" t="e">
        <f>(NDC_Data[[#This Row],[WAC Price]]-NDC_Data[[#This Row],[340B Price]])*(NDC_Data[[#This Row],[Annual 340B Purchases]])</f>
        <v>#N/A</v>
      </c>
      <c r="AC157" s="7"/>
      <c r="AD157" s="8"/>
    </row>
    <row r="158" spans="1:30" x14ac:dyDescent="0.55000000000000004">
      <c r="A158" s="9">
        <v>6027731</v>
      </c>
      <c r="B158" s="9" t="s">
        <v>45</v>
      </c>
      <c r="C158" s="1" t="s">
        <v>244</v>
      </c>
      <c r="D158" s="1" t="s">
        <v>25</v>
      </c>
      <c r="E158" s="1" t="s">
        <v>110</v>
      </c>
      <c r="F158" s="1" t="s">
        <v>110</v>
      </c>
      <c r="G158" s="1" t="s">
        <v>110</v>
      </c>
      <c r="H158" s="1" t="s">
        <v>125</v>
      </c>
      <c r="I158" s="24">
        <f>SUMIFS('Historical Purchases'!Q:Q,'Historical Purchases'!N:N,NDC_Data[[#This Row],[NDC]])</f>
        <v>0</v>
      </c>
      <c r="J158" s="35" t="e">
        <f>_xlfn.XLOOKUP(NDC_Data[[#This Row],[NDC]],'Pricing Data'!C:C,'Pricing Data'!F:F)</f>
        <v>#N/A</v>
      </c>
      <c r="K158" s="36" t="e">
        <f>_xlfn.XLOOKUP(NDC_Data[[#This Row],[NDC]],'Pricing Data'!C:C,'Pricing Data'!J:J)</f>
        <v>#N/A</v>
      </c>
      <c r="L158" s="21" t="e">
        <f>I158*(J158-(NDC_Data[[#This Row],[340B Price]]*'Drug Cost Impact Summary'!$D$13))</f>
        <v>#N/A</v>
      </c>
      <c r="M158" s="21" t="e">
        <f>(NDC_Data[[#This Row],[WAC Price]])*(NDC_Data[[#This Row],[Annual 340B Purchases]])</f>
        <v>#N/A</v>
      </c>
      <c r="N158" s="2" t="e">
        <f>(NDC_Data[[#This Row],[340B Price]]*NDC_Data[[#This Row],[Annual 340B Purchases]])-NDC_Data[[#This Row],[Annual Spend at 340B]]</f>
        <v>#N/A</v>
      </c>
      <c r="O158" s="2" t="e">
        <f>(K158-J158)*I158*'Drug Cost Impact Summary'!$E$13</f>
        <v>#N/A</v>
      </c>
      <c r="P158" s="2" t="e">
        <f>NDC_Data[[#This Row],[Annual Spend at WAC]]-NDC_Data[[#This Row],[Annual Spend at 340B]]</f>
        <v>#N/A</v>
      </c>
      <c r="Q158" s="41" t="str">
        <f>IFERROR(NDC_Data[[#This Row],[Annual Inrease in Upfront Inventory Spend]]/NDC_Data[[#This Row],[Annual Spend at 340B]],"0")</f>
        <v>0</v>
      </c>
      <c r="R158" s="2" t="e">
        <f>NDC_Data[[#This Row],[Annual Impact of Lost COGS Discount]]+NDC_Data[[#This Row],[Annual Impact of Denied Rebates]]</f>
        <v>#N/A</v>
      </c>
      <c r="S158" s="6" t="str">
        <f>IFERROR(NDC_Data[[#This Row],[Total Annual Increase in Net Spend]]/NDC_Data[[#This Row],[Annual Spend at 340B]],"0")</f>
        <v>0</v>
      </c>
      <c r="T158" s="14"/>
      <c r="U158" s="15" t="e">
        <f>(NDC_Data[[#This Row],[WAC Price]]-NDC_Data[[#This Row],[340B Price]])*(NDC_Data[[#This Row],[Annual 340B Purchases]]/365*7)</f>
        <v>#N/A</v>
      </c>
      <c r="V158" s="2" t="e">
        <f>(NDC_Data[[#This Row],[WAC Price]]-NDC_Data[[#This Row],[340B Price]])*(NDC_Data[[#This Row],[Annual 340B Purchases]]/365*14)</f>
        <v>#N/A</v>
      </c>
      <c r="W158" s="2" t="e">
        <f>(NDC_Data[[#This Row],[WAC Price]]-NDC_Data[[#This Row],[340B Price]])*(NDC_Data[[#This Row],[Annual 340B Purchases]]/365*30)</f>
        <v>#N/A</v>
      </c>
      <c r="X158" s="2" t="e">
        <f>(NDC_Data[[#This Row],[WAC Price]]-NDC_Data[[#This Row],[340B Price]])*(NDC_Data[[#This Row],[Annual 340B Purchases]]/365*45)</f>
        <v>#N/A</v>
      </c>
      <c r="Y158" s="2" t="e">
        <f>(NDC_Data[[#This Row],[WAC Price]]-NDC_Data[[#This Row],[340B Price]])*(NDC_Data[[#This Row],[Annual 340B Purchases]]/365*60)</f>
        <v>#N/A</v>
      </c>
      <c r="Z158" s="2" t="e">
        <f>(NDC_Data[[#This Row],[WAC Price]]-NDC_Data[[#This Row],[340B Price]])*(NDC_Data[[#This Row],[Annual 340B Purchases]]/365*120)</f>
        <v>#N/A</v>
      </c>
      <c r="AA158" s="16" t="e">
        <f>(NDC_Data[[#This Row],[WAC Price]]-NDC_Data[[#This Row],[340B Price]])*(NDC_Data[[#This Row],[Annual 340B Purchases]])</f>
        <v>#N/A</v>
      </c>
      <c r="AC158" s="7"/>
      <c r="AD158" s="8"/>
    </row>
    <row r="159" spans="1:30" x14ac:dyDescent="0.55000000000000004">
      <c r="A159" s="38">
        <v>6027754</v>
      </c>
      <c r="B159" s="38" t="s">
        <v>45</v>
      </c>
      <c r="C159" s="39" t="s">
        <v>244</v>
      </c>
      <c r="D159" s="39" t="s">
        <v>25</v>
      </c>
      <c r="E159" s="39" t="s">
        <v>110</v>
      </c>
      <c r="F159" s="39" t="s">
        <v>110</v>
      </c>
      <c r="G159" s="39" t="s">
        <v>110</v>
      </c>
      <c r="H159" s="39" t="s">
        <v>115</v>
      </c>
      <c r="I159" s="24">
        <f>SUMIFS('Historical Purchases'!Q:Q,'Historical Purchases'!N:N,NDC_Data[[#This Row],[NDC]])</f>
        <v>0</v>
      </c>
      <c r="J159" s="35" t="e">
        <f>_xlfn.XLOOKUP(NDC_Data[[#This Row],[NDC]],'Pricing Data'!C:C,'Pricing Data'!F:F)</f>
        <v>#N/A</v>
      </c>
      <c r="K159" s="36" t="e">
        <f>_xlfn.XLOOKUP(NDC_Data[[#This Row],[NDC]],'Pricing Data'!C:C,'Pricing Data'!J:J)</f>
        <v>#N/A</v>
      </c>
      <c r="L159" s="45" t="e">
        <f>I159*(J159-(NDC_Data[[#This Row],[340B Price]]*'Drug Cost Impact Summary'!$D$13))</f>
        <v>#N/A</v>
      </c>
      <c r="M159" s="45" t="e">
        <f>(NDC_Data[[#This Row],[WAC Price]])*(NDC_Data[[#This Row],[Annual 340B Purchases]])</f>
        <v>#N/A</v>
      </c>
      <c r="N159" s="40" t="e">
        <f>(NDC_Data[[#This Row],[340B Price]]*NDC_Data[[#This Row],[Annual 340B Purchases]])-NDC_Data[[#This Row],[Annual Spend at 340B]]</f>
        <v>#N/A</v>
      </c>
      <c r="O159" s="40" t="e">
        <f>(K159-J159)*I159*'Drug Cost Impact Summary'!$E$13</f>
        <v>#N/A</v>
      </c>
      <c r="P159" s="40" t="e">
        <f>NDC_Data[[#This Row],[Annual Spend at WAC]]-NDC_Data[[#This Row],[Annual Spend at 340B]]</f>
        <v>#N/A</v>
      </c>
      <c r="Q159" s="41" t="str">
        <f>IFERROR(NDC_Data[[#This Row],[Annual Inrease in Upfront Inventory Spend]]/NDC_Data[[#This Row],[Annual Spend at 340B]],"0")</f>
        <v>0</v>
      </c>
      <c r="R159" s="40" t="e">
        <f>NDC_Data[[#This Row],[Annual Impact of Lost COGS Discount]]+NDC_Data[[#This Row],[Annual Impact of Denied Rebates]]</f>
        <v>#N/A</v>
      </c>
      <c r="S159" s="42" t="str">
        <f>IFERROR(NDC_Data[[#This Row],[Total Annual Increase in Net Spend]]/NDC_Data[[#This Row],[Annual Spend at 340B]],"0")</f>
        <v>0</v>
      </c>
      <c r="T159" s="14"/>
      <c r="U159" s="43" t="e">
        <f>(NDC_Data[[#This Row],[WAC Price]]-NDC_Data[[#This Row],[340B Price]])*(NDC_Data[[#This Row],[Annual 340B Purchases]]/365*7)</f>
        <v>#N/A</v>
      </c>
      <c r="V159" s="40" t="e">
        <f>(NDC_Data[[#This Row],[WAC Price]]-NDC_Data[[#This Row],[340B Price]])*(NDC_Data[[#This Row],[Annual 340B Purchases]]/365*14)</f>
        <v>#N/A</v>
      </c>
      <c r="W159" s="40" t="e">
        <f>(NDC_Data[[#This Row],[WAC Price]]-NDC_Data[[#This Row],[340B Price]])*(NDC_Data[[#This Row],[Annual 340B Purchases]]/365*30)</f>
        <v>#N/A</v>
      </c>
      <c r="X159" s="40" t="e">
        <f>(NDC_Data[[#This Row],[WAC Price]]-NDC_Data[[#This Row],[340B Price]])*(NDC_Data[[#This Row],[Annual 340B Purchases]]/365*45)</f>
        <v>#N/A</v>
      </c>
      <c r="Y159" s="40" t="e">
        <f>(NDC_Data[[#This Row],[WAC Price]]-NDC_Data[[#This Row],[340B Price]])*(NDC_Data[[#This Row],[Annual 340B Purchases]]/365*60)</f>
        <v>#N/A</v>
      </c>
      <c r="Z159" s="40" t="e">
        <f>(NDC_Data[[#This Row],[WAC Price]]-NDC_Data[[#This Row],[340B Price]])*(NDC_Data[[#This Row],[Annual 340B Purchases]]/365*120)</f>
        <v>#N/A</v>
      </c>
      <c r="AA159" s="44" t="e">
        <f>(NDC_Data[[#This Row],[WAC Price]]-NDC_Data[[#This Row],[340B Price]])*(NDC_Data[[#This Row],[Annual 340B Purchases]])</f>
        <v>#N/A</v>
      </c>
      <c r="AC159" s="7"/>
      <c r="AD159" s="8"/>
    </row>
    <row r="160" spans="1:30" x14ac:dyDescent="0.55000000000000004">
      <c r="A160" s="9">
        <v>6027782</v>
      </c>
      <c r="B160" s="9" t="s">
        <v>45</v>
      </c>
      <c r="C160" s="1" t="s">
        <v>244</v>
      </c>
      <c r="D160" s="1" t="s">
        <v>25</v>
      </c>
      <c r="E160" s="1" t="s">
        <v>110</v>
      </c>
      <c r="F160" s="1" t="s">
        <v>110</v>
      </c>
      <c r="G160" s="1" t="s">
        <v>110</v>
      </c>
      <c r="H160" s="1" t="s">
        <v>236</v>
      </c>
      <c r="I160" s="24">
        <f>SUMIFS('Historical Purchases'!Q:Q,'Historical Purchases'!N:N,NDC_Data[[#This Row],[NDC]])</f>
        <v>0</v>
      </c>
      <c r="J160" s="35" t="e">
        <f>_xlfn.XLOOKUP(NDC_Data[[#This Row],[NDC]],'Pricing Data'!C:C,'Pricing Data'!F:F)</f>
        <v>#N/A</v>
      </c>
      <c r="K160" s="36" t="e">
        <f>_xlfn.XLOOKUP(NDC_Data[[#This Row],[NDC]],'Pricing Data'!C:C,'Pricing Data'!J:J)</f>
        <v>#N/A</v>
      </c>
      <c r="L160" s="21" t="e">
        <f>I160*(J160-(NDC_Data[[#This Row],[340B Price]]*'Drug Cost Impact Summary'!$D$13))</f>
        <v>#N/A</v>
      </c>
      <c r="M160" s="21" t="e">
        <f>(NDC_Data[[#This Row],[WAC Price]])*(NDC_Data[[#This Row],[Annual 340B Purchases]])</f>
        <v>#N/A</v>
      </c>
      <c r="N160" s="2" t="e">
        <f>(NDC_Data[[#This Row],[340B Price]]*NDC_Data[[#This Row],[Annual 340B Purchases]])-NDC_Data[[#This Row],[Annual Spend at 340B]]</f>
        <v>#N/A</v>
      </c>
      <c r="O160" s="2" t="e">
        <f>(K160-J160)*I160*'Drug Cost Impact Summary'!$E$13</f>
        <v>#N/A</v>
      </c>
      <c r="P160" s="2" t="e">
        <f>NDC_Data[[#This Row],[Annual Spend at WAC]]-NDC_Data[[#This Row],[Annual Spend at 340B]]</f>
        <v>#N/A</v>
      </c>
      <c r="Q160" s="41" t="str">
        <f>IFERROR(NDC_Data[[#This Row],[Annual Inrease in Upfront Inventory Spend]]/NDC_Data[[#This Row],[Annual Spend at 340B]],"0")</f>
        <v>0</v>
      </c>
      <c r="R160" s="2" t="e">
        <f>NDC_Data[[#This Row],[Annual Impact of Lost COGS Discount]]+NDC_Data[[#This Row],[Annual Impact of Denied Rebates]]</f>
        <v>#N/A</v>
      </c>
      <c r="S160" s="6" t="str">
        <f>IFERROR(NDC_Data[[#This Row],[Total Annual Increase in Net Spend]]/NDC_Data[[#This Row],[Annual Spend at 340B]],"0")</f>
        <v>0</v>
      </c>
      <c r="T160" s="14"/>
      <c r="U160" s="15" t="e">
        <f>(NDC_Data[[#This Row],[WAC Price]]-NDC_Data[[#This Row],[340B Price]])*(NDC_Data[[#This Row],[Annual 340B Purchases]]/365*7)</f>
        <v>#N/A</v>
      </c>
      <c r="V160" s="2" t="e">
        <f>(NDC_Data[[#This Row],[WAC Price]]-NDC_Data[[#This Row],[340B Price]])*(NDC_Data[[#This Row],[Annual 340B Purchases]]/365*14)</f>
        <v>#N/A</v>
      </c>
      <c r="W160" s="2" t="e">
        <f>(NDC_Data[[#This Row],[WAC Price]]-NDC_Data[[#This Row],[340B Price]])*(NDC_Data[[#This Row],[Annual 340B Purchases]]/365*30)</f>
        <v>#N/A</v>
      </c>
      <c r="X160" s="2" t="e">
        <f>(NDC_Data[[#This Row],[WAC Price]]-NDC_Data[[#This Row],[340B Price]])*(NDC_Data[[#This Row],[Annual 340B Purchases]]/365*45)</f>
        <v>#N/A</v>
      </c>
      <c r="Y160" s="2" t="e">
        <f>(NDC_Data[[#This Row],[WAC Price]]-NDC_Data[[#This Row],[340B Price]])*(NDC_Data[[#This Row],[Annual 340B Purchases]]/365*60)</f>
        <v>#N/A</v>
      </c>
      <c r="Z160" s="2" t="e">
        <f>(NDC_Data[[#This Row],[WAC Price]]-NDC_Data[[#This Row],[340B Price]])*(NDC_Data[[#This Row],[Annual 340B Purchases]]/365*120)</f>
        <v>#N/A</v>
      </c>
      <c r="AA160" s="16" t="e">
        <f>(NDC_Data[[#This Row],[WAC Price]]-NDC_Data[[#This Row],[340B Price]])*(NDC_Data[[#This Row],[Annual 340B Purchases]])</f>
        <v>#N/A</v>
      </c>
      <c r="AC160" s="7"/>
      <c r="AD160" s="8"/>
    </row>
    <row r="161" spans="1:30" x14ac:dyDescent="0.55000000000000004">
      <c r="A161" s="38">
        <v>6022128</v>
      </c>
      <c r="B161" s="38" t="s">
        <v>45</v>
      </c>
      <c r="C161" s="39" t="s">
        <v>245</v>
      </c>
      <c r="D161" s="39" t="s">
        <v>25</v>
      </c>
      <c r="E161" s="39" t="s">
        <v>110</v>
      </c>
      <c r="F161" s="39" t="s">
        <v>110</v>
      </c>
      <c r="G161" s="39" t="s">
        <v>110</v>
      </c>
      <c r="H161" s="39" t="s">
        <v>163</v>
      </c>
      <c r="I161" s="24">
        <f>SUMIFS('Historical Purchases'!Q:Q,'Historical Purchases'!N:N,NDC_Data[[#This Row],[NDC]])</f>
        <v>0</v>
      </c>
      <c r="J161" s="35" t="e">
        <f>_xlfn.XLOOKUP(NDC_Data[[#This Row],[NDC]],'Pricing Data'!C:C,'Pricing Data'!F:F)</f>
        <v>#N/A</v>
      </c>
      <c r="K161" s="36" t="e">
        <f>_xlfn.XLOOKUP(NDC_Data[[#This Row],[NDC]],'Pricing Data'!C:C,'Pricing Data'!J:J)</f>
        <v>#N/A</v>
      </c>
      <c r="L161" s="45" t="e">
        <f>I161*(J161-(NDC_Data[[#This Row],[340B Price]]*'Drug Cost Impact Summary'!$D$13))</f>
        <v>#N/A</v>
      </c>
      <c r="M161" s="45" t="e">
        <f>(NDC_Data[[#This Row],[WAC Price]])*(NDC_Data[[#This Row],[Annual 340B Purchases]])</f>
        <v>#N/A</v>
      </c>
      <c r="N161" s="40" t="e">
        <f>(NDC_Data[[#This Row],[340B Price]]*NDC_Data[[#This Row],[Annual 340B Purchases]])-NDC_Data[[#This Row],[Annual Spend at 340B]]</f>
        <v>#N/A</v>
      </c>
      <c r="O161" s="40" t="e">
        <f>(K161-J161)*I161*'Drug Cost Impact Summary'!$E$13</f>
        <v>#N/A</v>
      </c>
      <c r="P161" s="40" t="e">
        <f>NDC_Data[[#This Row],[Annual Spend at WAC]]-NDC_Data[[#This Row],[Annual Spend at 340B]]</f>
        <v>#N/A</v>
      </c>
      <c r="Q161" s="41" t="str">
        <f>IFERROR(NDC_Data[[#This Row],[Annual Inrease in Upfront Inventory Spend]]/NDC_Data[[#This Row],[Annual Spend at 340B]],"0")</f>
        <v>0</v>
      </c>
      <c r="R161" s="40" t="e">
        <f>NDC_Data[[#This Row],[Annual Impact of Lost COGS Discount]]+NDC_Data[[#This Row],[Annual Impact of Denied Rebates]]</f>
        <v>#N/A</v>
      </c>
      <c r="S161" s="42" t="str">
        <f>IFERROR(NDC_Data[[#This Row],[Total Annual Increase in Net Spend]]/NDC_Data[[#This Row],[Annual Spend at 340B]],"0")</f>
        <v>0</v>
      </c>
      <c r="T161" s="14"/>
      <c r="U161" s="43" t="e">
        <f>(NDC_Data[[#This Row],[WAC Price]]-NDC_Data[[#This Row],[340B Price]])*(NDC_Data[[#This Row],[Annual 340B Purchases]]/365*7)</f>
        <v>#N/A</v>
      </c>
      <c r="V161" s="40" t="e">
        <f>(NDC_Data[[#This Row],[WAC Price]]-NDC_Data[[#This Row],[340B Price]])*(NDC_Data[[#This Row],[Annual 340B Purchases]]/365*14)</f>
        <v>#N/A</v>
      </c>
      <c r="W161" s="40" t="e">
        <f>(NDC_Data[[#This Row],[WAC Price]]-NDC_Data[[#This Row],[340B Price]])*(NDC_Data[[#This Row],[Annual 340B Purchases]]/365*30)</f>
        <v>#N/A</v>
      </c>
      <c r="X161" s="40" t="e">
        <f>(NDC_Data[[#This Row],[WAC Price]]-NDC_Data[[#This Row],[340B Price]])*(NDC_Data[[#This Row],[Annual 340B Purchases]]/365*45)</f>
        <v>#N/A</v>
      </c>
      <c r="Y161" s="40" t="e">
        <f>(NDC_Data[[#This Row],[WAC Price]]-NDC_Data[[#This Row],[340B Price]])*(NDC_Data[[#This Row],[Annual 340B Purchases]]/365*60)</f>
        <v>#N/A</v>
      </c>
      <c r="Z161" s="40" t="e">
        <f>(NDC_Data[[#This Row],[WAC Price]]-NDC_Data[[#This Row],[340B Price]])*(NDC_Data[[#This Row],[Annual 340B Purchases]]/365*120)</f>
        <v>#N/A</v>
      </c>
      <c r="AA161" s="44" t="e">
        <f>(NDC_Data[[#This Row],[WAC Price]]-NDC_Data[[#This Row],[340B Price]])*(NDC_Data[[#This Row],[Annual 340B Purchases]])</f>
        <v>#N/A</v>
      </c>
      <c r="AC161" s="7"/>
      <c r="AD161" s="8"/>
    </row>
    <row r="162" spans="1:30" x14ac:dyDescent="0.55000000000000004">
      <c r="A162" s="9">
        <v>6022131</v>
      </c>
      <c r="B162" s="9" t="s">
        <v>45</v>
      </c>
      <c r="C162" s="1" t="s">
        <v>245</v>
      </c>
      <c r="D162" s="1" t="s">
        <v>25</v>
      </c>
      <c r="E162" s="1" t="s">
        <v>110</v>
      </c>
      <c r="F162" s="1" t="s">
        <v>110</v>
      </c>
      <c r="G162" s="1" t="s">
        <v>110</v>
      </c>
      <c r="H162" s="1" t="s">
        <v>125</v>
      </c>
      <c r="I162" s="24">
        <f>SUMIFS('Historical Purchases'!Q:Q,'Historical Purchases'!N:N,NDC_Data[[#This Row],[NDC]])</f>
        <v>0</v>
      </c>
      <c r="J162" s="35" t="e">
        <f>_xlfn.XLOOKUP(NDC_Data[[#This Row],[NDC]],'Pricing Data'!C:C,'Pricing Data'!F:F)</f>
        <v>#N/A</v>
      </c>
      <c r="K162" s="36" t="e">
        <f>_xlfn.XLOOKUP(NDC_Data[[#This Row],[NDC]],'Pricing Data'!C:C,'Pricing Data'!J:J)</f>
        <v>#N/A</v>
      </c>
      <c r="L162" s="21" t="e">
        <f>I162*(J162-(NDC_Data[[#This Row],[340B Price]]*'Drug Cost Impact Summary'!$D$13))</f>
        <v>#N/A</v>
      </c>
      <c r="M162" s="21" t="e">
        <f>(NDC_Data[[#This Row],[WAC Price]])*(NDC_Data[[#This Row],[Annual 340B Purchases]])</f>
        <v>#N/A</v>
      </c>
      <c r="N162" s="2" t="e">
        <f>(NDC_Data[[#This Row],[340B Price]]*NDC_Data[[#This Row],[Annual 340B Purchases]])-NDC_Data[[#This Row],[Annual Spend at 340B]]</f>
        <v>#N/A</v>
      </c>
      <c r="O162" s="2" t="e">
        <f>(K162-J162)*I162*'Drug Cost Impact Summary'!$E$13</f>
        <v>#N/A</v>
      </c>
      <c r="P162" s="2" t="e">
        <f>NDC_Data[[#This Row],[Annual Spend at WAC]]-NDC_Data[[#This Row],[Annual Spend at 340B]]</f>
        <v>#N/A</v>
      </c>
      <c r="Q162" s="41" t="str">
        <f>IFERROR(NDC_Data[[#This Row],[Annual Inrease in Upfront Inventory Spend]]/NDC_Data[[#This Row],[Annual Spend at 340B]],"0")</f>
        <v>0</v>
      </c>
      <c r="R162" s="2" t="e">
        <f>NDC_Data[[#This Row],[Annual Impact of Lost COGS Discount]]+NDC_Data[[#This Row],[Annual Impact of Denied Rebates]]</f>
        <v>#N/A</v>
      </c>
      <c r="S162" s="6" t="str">
        <f>IFERROR(NDC_Data[[#This Row],[Total Annual Increase in Net Spend]]/NDC_Data[[#This Row],[Annual Spend at 340B]],"0")</f>
        <v>0</v>
      </c>
      <c r="T162" s="14"/>
      <c r="U162" s="15" t="e">
        <f>(NDC_Data[[#This Row],[WAC Price]]-NDC_Data[[#This Row],[340B Price]])*(NDC_Data[[#This Row],[Annual 340B Purchases]]/365*7)</f>
        <v>#N/A</v>
      </c>
      <c r="V162" s="2" t="e">
        <f>(NDC_Data[[#This Row],[WAC Price]]-NDC_Data[[#This Row],[340B Price]])*(NDC_Data[[#This Row],[Annual 340B Purchases]]/365*14)</f>
        <v>#N/A</v>
      </c>
      <c r="W162" s="2" t="e">
        <f>(NDC_Data[[#This Row],[WAC Price]]-NDC_Data[[#This Row],[340B Price]])*(NDC_Data[[#This Row],[Annual 340B Purchases]]/365*30)</f>
        <v>#N/A</v>
      </c>
      <c r="X162" s="2" t="e">
        <f>(NDC_Data[[#This Row],[WAC Price]]-NDC_Data[[#This Row],[340B Price]])*(NDC_Data[[#This Row],[Annual 340B Purchases]]/365*45)</f>
        <v>#N/A</v>
      </c>
      <c r="Y162" s="2" t="e">
        <f>(NDC_Data[[#This Row],[WAC Price]]-NDC_Data[[#This Row],[340B Price]])*(NDC_Data[[#This Row],[Annual 340B Purchases]]/365*60)</f>
        <v>#N/A</v>
      </c>
      <c r="Z162" s="2" t="e">
        <f>(NDC_Data[[#This Row],[WAC Price]]-NDC_Data[[#This Row],[340B Price]])*(NDC_Data[[#This Row],[Annual 340B Purchases]]/365*120)</f>
        <v>#N/A</v>
      </c>
      <c r="AA162" s="16" t="e">
        <f>(NDC_Data[[#This Row],[WAC Price]]-NDC_Data[[#This Row],[340B Price]])*(NDC_Data[[#This Row],[Annual 340B Purchases]])</f>
        <v>#N/A</v>
      </c>
      <c r="AC162" s="7"/>
      <c r="AD162" s="8"/>
    </row>
    <row r="163" spans="1:30" x14ac:dyDescent="0.55000000000000004">
      <c r="A163" s="38">
        <v>6022154</v>
      </c>
      <c r="B163" s="38" t="s">
        <v>45</v>
      </c>
      <c r="C163" s="39" t="s">
        <v>245</v>
      </c>
      <c r="D163" s="39" t="s">
        <v>25</v>
      </c>
      <c r="E163" s="39" t="s">
        <v>110</v>
      </c>
      <c r="F163" s="39" t="s">
        <v>110</v>
      </c>
      <c r="G163" s="39" t="s">
        <v>110</v>
      </c>
      <c r="H163" s="39" t="s">
        <v>115</v>
      </c>
      <c r="I163" s="24">
        <f>SUMIFS('Historical Purchases'!Q:Q,'Historical Purchases'!N:N,NDC_Data[[#This Row],[NDC]])</f>
        <v>0</v>
      </c>
      <c r="J163" s="35" t="e">
        <f>_xlfn.XLOOKUP(NDC_Data[[#This Row],[NDC]],'Pricing Data'!C:C,'Pricing Data'!F:F)</f>
        <v>#N/A</v>
      </c>
      <c r="K163" s="36" t="e">
        <f>_xlfn.XLOOKUP(NDC_Data[[#This Row],[NDC]],'Pricing Data'!C:C,'Pricing Data'!J:J)</f>
        <v>#N/A</v>
      </c>
      <c r="L163" s="45" t="e">
        <f>I163*(J163-(NDC_Data[[#This Row],[340B Price]]*'Drug Cost Impact Summary'!$D$13))</f>
        <v>#N/A</v>
      </c>
      <c r="M163" s="45" t="e">
        <f>(NDC_Data[[#This Row],[WAC Price]])*(NDC_Data[[#This Row],[Annual 340B Purchases]])</f>
        <v>#N/A</v>
      </c>
      <c r="N163" s="40" t="e">
        <f>(NDC_Data[[#This Row],[340B Price]]*NDC_Data[[#This Row],[Annual 340B Purchases]])-NDC_Data[[#This Row],[Annual Spend at 340B]]</f>
        <v>#N/A</v>
      </c>
      <c r="O163" s="40" t="e">
        <f>(K163-J163)*I163*'Drug Cost Impact Summary'!$E$13</f>
        <v>#N/A</v>
      </c>
      <c r="P163" s="40" t="e">
        <f>NDC_Data[[#This Row],[Annual Spend at WAC]]-NDC_Data[[#This Row],[Annual Spend at 340B]]</f>
        <v>#N/A</v>
      </c>
      <c r="Q163" s="41" t="str">
        <f>IFERROR(NDC_Data[[#This Row],[Annual Inrease in Upfront Inventory Spend]]/NDC_Data[[#This Row],[Annual Spend at 340B]],"0")</f>
        <v>0</v>
      </c>
      <c r="R163" s="40" t="e">
        <f>NDC_Data[[#This Row],[Annual Impact of Lost COGS Discount]]+NDC_Data[[#This Row],[Annual Impact of Denied Rebates]]</f>
        <v>#N/A</v>
      </c>
      <c r="S163" s="42" t="str">
        <f>IFERROR(NDC_Data[[#This Row],[Total Annual Increase in Net Spend]]/NDC_Data[[#This Row],[Annual Spend at 340B]],"0")</f>
        <v>0</v>
      </c>
      <c r="T163" s="14"/>
      <c r="U163" s="43" t="e">
        <f>(NDC_Data[[#This Row],[WAC Price]]-NDC_Data[[#This Row],[340B Price]])*(NDC_Data[[#This Row],[Annual 340B Purchases]]/365*7)</f>
        <v>#N/A</v>
      </c>
      <c r="V163" s="40" t="e">
        <f>(NDC_Data[[#This Row],[WAC Price]]-NDC_Data[[#This Row],[340B Price]])*(NDC_Data[[#This Row],[Annual 340B Purchases]]/365*14)</f>
        <v>#N/A</v>
      </c>
      <c r="W163" s="40" t="e">
        <f>(NDC_Data[[#This Row],[WAC Price]]-NDC_Data[[#This Row],[340B Price]])*(NDC_Data[[#This Row],[Annual 340B Purchases]]/365*30)</f>
        <v>#N/A</v>
      </c>
      <c r="X163" s="40" t="e">
        <f>(NDC_Data[[#This Row],[WAC Price]]-NDC_Data[[#This Row],[340B Price]])*(NDC_Data[[#This Row],[Annual 340B Purchases]]/365*45)</f>
        <v>#N/A</v>
      </c>
      <c r="Y163" s="40" t="e">
        <f>(NDC_Data[[#This Row],[WAC Price]]-NDC_Data[[#This Row],[340B Price]])*(NDC_Data[[#This Row],[Annual 340B Purchases]]/365*60)</f>
        <v>#N/A</v>
      </c>
      <c r="Z163" s="40" t="e">
        <f>(NDC_Data[[#This Row],[WAC Price]]-NDC_Data[[#This Row],[340B Price]])*(NDC_Data[[#This Row],[Annual 340B Purchases]]/365*120)</f>
        <v>#N/A</v>
      </c>
      <c r="AA163" s="44" t="e">
        <f>(NDC_Data[[#This Row],[WAC Price]]-NDC_Data[[#This Row],[340B Price]])*(NDC_Data[[#This Row],[Annual 340B Purchases]])</f>
        <v>#N/A</v>
      </c>
      <c r="AC163" s="7"/>
      <c r="AD163" s="8"/>
    </row>
    <row r="164" spans="1:30" x14ac:dyDescent="0.55000000000000004">
      <c r="A164" s="9">
        <v>6011228</v>
      </c>
      <c r="B164" s="9" t="s">
        <v>45</v>
      </c>
      <c r="C164" s="1" t="s">
        <v>246</v>
      </c>
      <c r="D164" s="1" t="s">
        <v>25</v>
      </c>
      <c r="E164" s="1" t="s">
        <v>110</v>
      </c>
      <c r="F164" s="1" t="s">
        <v>110</v>
      </c>
      <c r="G164" s="1" t="s">
        <v>110</v>
      </c>
      <c r="H164" s="1" t="s">
        <v>163</v>
      </c>
      <c r="I164" s="24">
        <f>SUMIFS('Historical Purchases'!Q:Q,'Historical Purchases'!N:N,NDC_Data[[#This Row],[NDC]])</f>
        <v>0</v>
      </c>
      <c r="J164" s="35" t="e">
        <f>_xlfn.XLOOKUP(NDC_Data[[#This Row],[NDC]],'Pricing Data'!C:C,'Pricing Data'!F:F)</f>
        <v>#N/A</v>
      </c>
      <c r="K164" s="36" t="e">
        <f>_xlfn.XLOOKUP(NDC_Data[[#This Row],[NDC]],'Pricing Data'!C:C,'Pricing Data'!J:J)</f>
        <v>#N/A</v>
      </c>
      <c r="L164" s="21" t="e">
        <f>I164*(J164-(NDC_Data[[#This Row],[340B Price]]*'Drug Cost Impact Summary'!$D$13))</f>
        <v>#N/A</v>
      </c>
      <c r="M164" s="21" t="e">
        <f>(NDC_Data[[#This Row],[WAC Price]])*(NDC_Data[[#This Row],[Annual 340B Purchases]])</f>
        <v>#N/A</v>
      </c>
      <c r="N164" s="2" t="e">
        <f>(NDC_Data[[#This Row],[340B Price]]*NDC_Data[[#This Row],[Annual 340B Purchases]])-NDC_Data[[#This Row],[Annual Spend at 340B]]</f>
        <v>#N/A</v>
      </c>
      <c r="O164" s="2" t="e">
        <f>(K164-J164)*I164*'Drug Cost Impact Summary'!$E$13</f>
        <v>#N/A</v>
      </c>
      <c r="P164" s="2" t="e">
        <f>NDC_Data[[#This Row],[Annual Spend at WAC]]-NDC_Data[[#This Row],[Annual Spend at 340B]]</f>
        <v>#N/A</v>
      </c>
      <c r="Q164" s="41" t="str">
        <f>IFERROR(NDC_Data[[#This Row],[Annual Inrease in Upfront Inventory Spend]]/NDC_Data[[#This Row],[Annual Spend at 340B]],"0")</f>
        <v>0</v>
      </c>
      <c r="R164" s="2" t="e">
        <f>NDC_Data[[#This Row],[Annual Impact of Lost COGS Discount]]+NDC_Data[[#This Row],[Annual Impact of Denied Rebates]]</f>
        <v>#N/A</v>
      </c>
      <c r="S164" s="6" t="str">
        <f>IFERROR(NDC_Data[[#This Row],[Total Annual Increase in Net Spend]]/NDC_Data[[#This Row],[Annual Spend at 340B]],"0")</f>
        <v>0</v>
      </c>
      <c r="T164" s="14"/>
      <c r="U164" s="15" t="e">
        <f>(NDC_Data[[#This Row],[WAC Price]]-NDC_Data[[#This Row],[340B Price]])*(NDC_Data[[#This Row],[Annual 340B Purchases]]/365*7)</f>
        <v>#N/A</v>
      </c>
      <c r="V164" s="2" t="e">
        <f>(NDC_Data[[#This Row],[WAC Price]]-NDC_Data[[#This Row],[340B Price]])*(NDC_Data[[#This Row],[Annual 340B Purchases]]/365*14)</f>
        <v>#N/A</v>
      </c>
      <c r="W164" s="2" t="e">
        <f>(NDC_Data[[#This Row],[WAC Price]]-NDC_Data[[#This Row],[340B Price]])*(NDC_Data[[#This Row],[Annual 340B Purchases]]/365*30)</f>
        <v>#N/A</v>
      </c>
      <c r="X164" s="2" t="e">
        <f>(NDC_Data[[#This Row],[WAC Price]]-NDC_Data[[#This Row],[340B Price]])*(NDC_Data[[#This Row],[Annual 340B Purchases]]/365*45)</f>
        <v>#N/A</v>
      </c>
      <c r="Y164" s="2" t="e">
        <f>(NDC_Data[[#This Row],[WAC Price]]-NDC_Data[[#This Row],[340B Price]])*(NDC_Data[[#This Row],[Annual 340B Purchases]]/365*60)</f>
        <v>#N/A</v>
      </c>
      <c r="Z164" s="2" t="e">
        <f>(NDC_Data[[#This Row],[WAC Price]]-NDC_Data[[#This Row],[340B Price]])*(NDC_Data[[#This Row],[Annual 340B Purchases]]/365*120)</f>
        <v>#N/A</v>
      </c>
      <c r="AA164" s="16" t="e">
        <f>(NDC_Data[[#This Row],[WAC Price]]-NDC_Data[[#This Row],[340B Price]])*(NDC_Data[[#This Row],[Annual 340B Purchases]])</f>
        <v>#N/A</v>
      </c>
      <c r="AC164" s="7"/>
      <c r="AD164" s="8"/>
    </row>
    <row r="165" spans="1:30" x14ac:dyDescent="0.55000000000000004">
      <c r="A165" s="38">
        <v>6011231</v>
      </c>
      <c r="B165" s="38" t="s">
        <v>45</v>
      </c>
      <c r="C165" s="39" t="s">
        <v>246</v>
      </c>
      <c r="D165" s="39" t="s">
        <v>25</v>
      </c>
      <c r="E165" s="39" t="s">
        <v>110</v>
      </c>
      <c r="F165" s="39" t="s">
        <v>110</v>
      </c>
      <c r="G165" s="39" t="s">
        <v>110</v>
      </c>
      <c r="H165" s="39" t="s">
        <v>125</v>
      </c>
      <c r="I165" s="24">
        <f>SUMIFS('Historical Purchases'!Q:Q,'Historical Purchases'!N:N,NDC_Data[[#This Row],[NDC]])</f>
        <v>0</v>
      </c>
      <c r="J165" s="35" t="e">
        <f>_xlfn.XLOOKUP(NDC_Data[[#This Row],[NDC]],'Pricing Data'!C:C,'Pricing Data'!F:F)</f>
        <v>#N/A</v>
      </c>
      <c r="K165" s="36" t="e">
        <f>_xlfn.XLOOKUP(NDC_Data[[#This Row],[NDC]],'Pricing Data'!C:C,'Pricing Data'!J:J)</f>
        <v>#N/A</v>
      </c>
      <c r="L165" s="45" t="e">
        <f>I165*(J165-(NDC_Data[[#This Row],[340B Price]]*'Drug Cost Impact Summary'!$D$13))</f>
        <v>#N/A</v>
      </c>
      <c r="M165" s="45" t="e">
        <f>(NDC_Data[[#This Row],[WAC Price]])*(NDC_Data[[#This Row],[Annual 340B Purchases]])</f>
        <v>#N/A</v>
      </c>
      <c r="N165" s="40" t="e">
        <f>(NDC_Data[[#This Row],[340B Price]]*NDC_Data[[#This Row],[Annual 340B Purchases]])-NDC_Data[[#This Row],[Annual Spend at 340B]]</f>
        <v>#N/A</v>
      </c>
      <c r="O165" s="40" t="e">
        <f>(K165-J165)*I165*'Drug Cost Impact Summary'!$E$13</f>
        <v>#N/A</v>
      </c>
      <c r="P165" s="40" t="e">
        <f>NDC_Data[[#This Row],[Annual Spend at WAC]]-NDC_Data[[#This Row],[Annual Spend at 340B]]</f>
        <v>#N/A</v>
      </c>
      <c r="Q165" s="41" t="str">
        <f>IFERROR(NDC_Data[[#This Row],[Annual Inrease in Upfront Inventory Spend]]/NDC_Data[[#This Row],[Annual Spend at 340B]],"0")</f>
        <v>0</v>
      </c>
      <c r="R165" s="40" t="e">
        <f>NDC_Data[[#This Row],[Annual Impact of Lost COGS Discount]]+NDC_Data[[#This Row],[Annual Impact of Denied Rebates]]</f>
        <v>#N/A</v>
      </c>
      <c r="S165" s="42" t="str">
        <f>IFERROR(NDC_Data[[#This Row],[Total Annual Increase in Net Spend]]/NDC_Data[[#This Row],[Annual Spend at 340B]],"0")</f>
        <v>0</v>
      </c>
      <c r="T165" s="14"/>
      <c r="U165" s="43" t="e">
        <f>(NDC_Data[[#This Row],[WAC Price]]-NDC_Data[[#This Row],[340B Price]])*(NDC_Data[[#This Row],[Annual 340B Purchases]]/365*7)</f>
        <v>#N/A</v>
      </c>
      <c r="V165" s="40" t="e">
        <f>(NDC_Data[[#This Row],[WAC Price]]-NDC_Data[[#This Row],[340B Price]])*(NDC_Data[[#This Row],[Annual 340B Purchases]]/365*14)</f>
        <v>#N/A</v>
      </c>
      <c r="W165" s="40" t="e">
        <f>(NDC_Data[[#This Row],[WAC Price]]-NDC_Data[[#This Row],[340B Price]])*(NDC_Data[[#This Row],[Annual 340B Purchases]]/365*30)</f>
        <v>#N/A</v>
      </c>
      <c r="X165" s="40" t="e">
        <f>(NDC_Data[[#This Row],[WAC Price]]-NDC_Data[[#This Row],[340B Price]])*(NDC_Data[[#This Row],[Annual 340B Purchases]]/365*45)</f>
        <v>#N/A</v>
      </c>
      <c r="Y165" s="40" t="e">
        <f>(NDC_Data[[#This Row],[WAC Price]]-NDC_Data[[#This Row],[340B Price]])*(NDC_Data[[#This Row],[Annual 340B Purchases]]/365*60)</f>
        <v>#N/A</v>
      </c>
      <c r="Z165" s="40" t="e">
        <f>(NDC_Data[[#This Row],[WAC Price]]-NDC_Data[[#This Row],[340B Price]])*(NDC_Data[[#This Row],[Annual 340B Purchases]]/365*120)</f>
        <v>#N/A</v>
      </c>
      <c r="AA165" s="44" t="e">
        <f>(NDC_Data[[#This Row],[WAC Price]]-NDC_Data[[#This Row],[340B Price]])*(NDC_Data[[#This Row],[Annual 340B Purchases]])</f>
        <v>#N/A</v>
      </c>
      <c r="AC165" s="7"/>
      <c r="AD165" s="8"/>
    </row>
    <row r="166" spans="1:30" x14ac:dyDescent="0.55000000000000004">
      <c r="A166" s="9">
        <v>6011254</v>
      </c>
      <c r="B166" s="9" t="s">
        <v>45</v>
      </c>
      <c r="C166" s="1" t="s">
        <v>246</v>
      </c>
      <c r="D166" s="1" t="s">
        <v>25</v>
      </c>
      <c r="E166" s="1" t="s">
        <v>110</v>
      </c>
      <c r="F166" s="1" t="s">
        <v>110</v>
      </c>
      <c r="G166" s="1" t="s">
        <v>110</v>
      </c>
      <c r="H166" s="1" t="s">
        <v>115</v>
      </c>
      <c r="I166" s="24">
        <f>SUMIFS('Historical Purchases'!Q:Q,'Historical Purchases'!N:N,NDC_Data[[#This Row],[NDC]])</f>
        <v>0</v>
      </c>
      <c r="J166" s="35" t="e">
        <f>_xlfn.XLOOKUP(NDC_Data[[#This Row],[NDC]],'Pricing Data'!C:C,'Pricing Data'!F:F)</f>
        <v>#N/A</v>
      </c>
      <c r="K166" s="36" t="e">
        <f>_xlfn.XLOOKUP(NDC_Data[[#This Row],[NDC]],'Pricing Data'!C:C,'Pricing Data'!J:J)</f>
        <v>#N/A</v>
      </c>
      <c r="L166" s="21" t="e">
        <f>I166*(J166-(NDC_Data[[#This Row],[340B Price]]*'Drug Cost Impact Summary'!$D$13))</f>
        <v>#N/A</v>
      </c>
      <c r="M166" s="21" t="e">
        <f>(NDC_Data[[#This Row],[WAC Price]])*(NDC_Data[[#This Row],[Annual 340B Purchases]])</f>
        <v>#N/A</v>
      </c>
      <c r="N166" s="2" t="e">
        <f>(NDC_Data[[#This Row],[340B Price]]*NDC_Data[[#This Row],[Annual 340B Purchases]])-NDC_Data[[#This Row],[Annual Spend at 340B]]</f>
        <v>#N/A</v>
      </c>
      <c r="O166" s="2" t="e">
        <f>(K166-J166)*I166*'Drug Cost Impact Summary'!$E$13</f>
        <v>#N/A</v>
      </c>
      <c r="P166" s="2" t="e">
        <f>NDC_Data[[#This Row],[Annual Spend at WAC]]-NDC_Data[[#This Row],[Annual Spend at 340B]]</f>
        <v>#N/A</v>
      </c>
      <c r="Q166" s="41" t="str">
        <f>IFERROR(NDC_Data[[#This Row],[Annual Inrease in Upfront Inventory Spend]]/NDC_Data[[#This Row],[Annual Spend at 340B]],"0")</f>
        <v>0</v>
      </c>
      <c r="R166" s="2" t="e">
        <f>NDC_Data[[#This Row],[Annual Impact of Lost COGS Discount]]+NDC_Data[[#This Row],[Annual Impact of Denied Rebates]]</f>
        <v>#N/A</v>
      </c>
      <c r="S166" s="6" t="str">
        <f>IFERROR(NDC_Data[[#This Row],[Total Annual Increase in Net Spend]]/NDC_Data[[#This Row],[Annual Spend at 340B]],"0")</f>
        <v>0</v>
      </c>
      <c r="T166" s="14"/>
      <c r="U166" s="15" t="e">
        <f>(NDC_Data[[#This Row],[WAC Price]]-NDC_Data[[#This Row],[340B Price]])*(NDC_Data[[#This Row],[Annual 340B Purchases]]/365*7)</f>
        <v>#N/A</v>
      </c>
      <c r="V166" s="2" t="e">
        <f>(NDC_Data[[#This Row],[WAC Price]]-NDC_Data[[#This Row],[340B Price]])*(NDC_Data[[#This Row],[Annual 340B Purchases]]/365*14)</f>
        <v>#N/A</v>
      </c>
      <c r="W166" s="2" t="e">
        <f>(NDC_Data[[#This Row],[WAC Price]]-NDC_Data[[#This Row],[340B Price]])*(NDC_Data[[#This Row],[Annual 340B Purchases]]/365*30)</f>
        <v>#N/A</v>
      </c>
      <c r="X166" s="2" t="e">
        <f>(NDC_Data[[#This Row],[WAC Price]]-NDC_Data[[#This Row],[340B Price]])*(NDC_Data[[#This Row],[Annual 340B Purchases]]/365*45)</f>
        <v>#N/A</v>
      </c>
      <c r="Y166" s="2" t="e">
        <f>(NDC_Data[[#This Row],[WAC Price]]-NDC_Data[[#This Row],[340B Price]])*(NDC_Data[[#This Row],[Annual 340B Purchases]]/365*60)</f>
        <v>#N/A</v>
      </c>
      <c r="Z166" s="2" t="e">
        <f>(NDC_Data[[#This Row],[WAC Price]]-NDC_Data[[#This Row],[340B Price]])*(NDC_Data[[#This Row],[Annual 340B Purchases]]/365*120)</f>
        <v>#N/A</v>
      </c>
      <c r="AA166" s="16" t="e">
        <f>(NDC_Data[[#This Row],[WAC Price]]-NDC_Data[[#This Row],[340B Price]])*(NDC_Data[[#This Row],[Annual 340B Purchases]])</f>
        <v>#N/A</v>
      </c>
      <c r="AC166" s="7"/>
      <c r="AD166" s="8"/>
    </row>
    <row r="167" spans="1:30" x14ac:dyDescent="0.55000000000000004">
      <c r="A167" s="38">
        <v>78116861</v>
      </c>
      <c r="B167" s="38" t="s">
        <v>74</v>
      </c>
      <c r="C167" s="39" t="s">
        <v>247</v>
      </c>
      <c r="D167" s="39" t="s">
        <v>26</v>
      </c>
      <c r="E167" s="39" t="s">
        <v>109</v>
      </c>
      <c r="F167" s="39" t="s">
        <v>109</v>
      </c>
      <c r="G167" s="39" t="s">
        <v>110</v>
      </c>
      <c r="H167" s="39" t="s">
        <v>248</v>
      </c>
      <c r="I167" s="24">
        <f>SUMIFS('Historical Purchases'!Q:Q,'Historical Purchases'!N:N,NDC_Data[[#This Row],[NDC]])</f>
        <v>0</v>
      </c>
      <c r="J167" s="35" t="e">
        <f>_xlfn.XLOOKUP(NDC_Data[[#This Row],[NDC]],'Pricing Data'!C:C,'Pricing Data'!F:F)</f>
        <v>#N/A</v>
      </c>
      <c r="K167" s="36" t="e">
        <f>_xlfn.XLOOKUP(NDC_Data[[#This Row],[NDC]],'Pricing Data'!C:C,'Pricing Data'!J:J)</f>
        <v>#N/A</v>
      </c>
      <c r="L167" s="45" t="e">
        <f>I167*(J167-(NDC_Data[[#This Row],[340B Price]]*'Drug Cost Impact Summary'!$D$13))</f>
        <v>#N/A</v>
      </c>
      <c r="M167" s="45" t="e">
        <f>(NDC_Data[[#This Row],[WAC Price]])*(NDC_Data[[#This Row],[Annual 340B Purchases]])</f>
        <v>#N/A</v>
      </c>
      <c r="N167" s="40" t="e">
        <f>(NDC_Data[[#This Row],[340B Price]]*NDC_Data[[#This Row],[Annual 340B Purchases]])-NDC_Data[[#This Row],[Annual Spend at 340B]]</f>
        <v>#N/A</v>
      </c>
      <c r="O167" s="40" t="e">
        <f>(K167-J167)*I167*'Drug Cost Impact Summary'!$E$13</f>
        <v>#N/A</v>
      </c>
      <c r="P167" s="40" t="e">
        <f>NDC_Data[[#This Row],[Annual Spend at WAC]]-NDC_Data[[#This Row],[Annual Spend at 340B]]</f>
        <v>#N/A</v>
      </c>
      <c r="Q167" s="41" t="str">
        <f>IFERROR(NDC_Data[[#This Row],[Annual Inrease in Upfront Inventory Spend]]/NDC_Data[[#This Row],[Annual Spend at 340B]],"0")</f>
        <v>0</v>
      </c>
      <c r="R167" s="40" t="e">
        <f>NDC_Data[[#This Row],[Annual Impact of Lost COGS Discount]]+NDC_Data[[#This Row],[Annual Impact of Denied Rebates]]</f>
        <v>#N/A</v>
      </c>
      <c r="S167" s="42" t="str">
        <f>IFERROR(NDC_Data[[#This Row],[Total Annual Increase in Net Spend]]/NDC_Data[[#This Row],[Annual Spend at 340B]],"0")</f>
        <v>0</v>
      </c>
      <c r="T167" s="14"/>
      <c r="U167" s="43" t="e">
        <f>(NDC_Data[[#This Row],[WAC Price]]-NDC_Data[[#This Row],[340B Price]])*(NDC_Data[[#This Row],[Annual 340B Purchases]]/365*7)</f>
        <v>#N/A</v>
      </c>
      <c r="V167" s="40" t="e">
        <f>(NDC_Data[[#This Row],[WAC Price]]-NDC_Data[[#This Row],[340B Price]])*(NDC_Data[[#This Row],[Annual 340B Purchases]]/365*14)</f>
        <v>#N/A</v>
      </c>
      <c r="W167" s="40" t="e">
        <f>(NDC_Data[[#This Row],[WAC Price]]-NDC_Data[[#This Row],[340B Price]])*(NDC_Data[[#This Row],[Annual 340B Purchases]]/365*30)</f>
        <v>#N/A</v>
      </c>
      <c r="X167" s="40" t="e">
        <f>(NDC_Data[[#This Row],[WAC Price]]-NDC_Data[[#This Row],[340B Price]])*(NDC_Data[[#This Row],[Annual 340B Purchases]]/365*45)</f>
        <v>#N/A</v>
      </c>
      <c r="Y167" s="40" t="e">
        <f>(NDC_Data[[#This Row],[WAC Price]]-NDC_Data[[#This Row],[340B Price]])*(NDC_Data[[#This Row],[Annual 340B Purchases]]/365*60)</f>
        <v>#N/A</v>
      </c>
      <c r="Z167" s="40" t="e">
        <f>(NDC_Data[[#This Row],[WAC Price]]-NDC_Data[[#This Row],[340B Price]])*(NDC_Data[[#This Row],[Annual 340B Purchases]]/365*120)</f>
        <v>#N/A</v>
      </c>
      <c r="AA167" s="44" t="e">
        <f>(NDC_Data[[#This Row],[WAC Price]]-NDC_Data[[#This Row],[340B Price]])*(NDC_Data[[#This Row],[Annual 340B Purchases]])</f>
        <v>#N/A</v>
      </c>
      <c r="AC167" s="7"/>
      <c r="AD167" s="8"/>
    </row>
    <row r="168" spans="1:30" x14ac:dyDescent="0.55000000000000004">
      <c r="A168" s="9">
        <v>78063997</v>
      </c>
      <c r="B168" s="9" t="s">
        <v>74</v>
      </c>
      <c r="C168" s="1" t="s">
        <v>249</v>
      </c>
      <c r="D168" s="1" t="s">
        <v>26</v>
      </c>
      <c r="E168" s="1" t="s">
        <v>109</v>
      </c>
      <c r="F168" s="1" t="s">
        <v>109</v>
      </c>
      <c r="G168" s="1" t="s">
        <v>110</v>
      </c>
      <c r="H168" s="1" t="s">
        <v>205</v>
      </c>
      <c r="I168" s="24">
        <f>SUMIFS('Historical Purchases'!Q:Q,'Historical Purchases'!N:N,NDC_Data[[#This Row],[NDC]])</f>
        <v>0</v>
      </c>
      <c r="J168" s="35" t="e">
        <f>_xlfn.XLOOKUP(NDC_Data[[#This Row],[NDC]],'Pricing Data'!C:C,'Pricing Data'!F:F)</f>
        <v>#N/A</v>
      </c>
      <c r="K168" s="36" t="e">
        <f>_xlfn.XLOOKUP(NDC_Data[[#This Row],[NDC]],'Pricing Data'!C:C,'Pricing Data'!J:J)</f>
        <v>#N/A</v>
      </c>
      <c r="L168" s="21" t="e">
        <f>I168*(J168-(NDC_Data[[#This Row],[340B Price]]*'Drug Cost Impact Summary'!$D$13))</f>
        <v>#N/A</v>
      </c>
      <c r="M168" s="21" t="e">
        <f>(NDC_Data[[#This Row],[WAC Price]])*(NDC_Data[[#This Row],[Annual 340B Purchases]])</f>
        <v>#N/A</v>
      </c>
      <c r="N168" s="2" t="e">
        <f>(NDC_Data[[#This Row],[340B Price]]*NDC_Data[[#This Row],[Annual 340B Purchases]])-NDC_Data[[#This Row],[Annual Spend at 340B]]</f>
        <v>#N/A</v>
      </c>
      <c r="O168" s="2" t="e">
        <f>(K168-J168)*I168*'Drug Cost Impact Summary'!$E$13</f>
        <v>#N/A</v>
      </c>
      <c r="P168" s="2" t="e">
        <f>NDC_Data[[#This Row],[Annual Spend at WAC]]-NDC_Data[[#This Row],[Annual Spend at 340B]]</f>
        <v>#N/A</v>
      </c>
      <c r="Q168" s="41" t="str">
        <f>IFERROR(NDC_Data[[#This Row],[Annual Inrease in Upfront Inventory Spend]]/NDC_Data[[#This Row],[Annual Spend at 340B]],"0")</f>
        <v>0</v>
      </c>
      <c r="R168" s="2" t="e">
        <f>NDC_Data[[#This Row],[Annual Impact of Lost COGS Discount]]+NDC_Data[[#This Row],[Annual Impact of Denied Rebates]]</f>
        <v>#N/A</v>
      </c>
      <c r="S168" s="6" t="str">
        <f>IFERROR(NDC_Data[[#This Row],[Total Annual Increase in Net Spend]]/NDC_Data[[#This Row],[Annual Spend at 340B]],"0")</f>
        <v>0</v>
      </c>
      <c r="T168" s="14"/>
      <c r="U168" s="15" t="e">
        <f>(NDC_Data[[#This Row],[WAC Price]]-NDC_Data[[#This Row],[340B Price]])*(NDC_Data[[#This Row],[Annual 340B Purchases]]/365*7)</f>
        <v>#N/A</v>
      </c>
      <c r="V168" s="2" t="e">
        <f>(NDC_Data[[#This Row],[WAC Price]]-NDC_Data[[#This Row],[340B Price]])*(NDC_Data[[#This Row],[Annual 340B Purchases]]/365*14)</f>
        <v>#N/A</v>
      </c>
      <c r="W168" s="2" t="e">
        <f>(NDC_Data[[#This Row],[WAC Price]]-NDC_Data[[#This Row],[340B Price]])*(NDC_Data[[#This Row],[Annual 340B Purchases]]/365*30)</f>
        <v>#N/A</v>
      </c>
      <c r="X168" s="2" t="e">
        <f>(NDC_Data[[#This Row],[WAC Price]]-NDC_Data[[#This Row],[340B Price]])*(NDC_Data[[#This Row],[Annual 340B Purchases]]/365*45)</f>
        <v>#N/A</v>
      </c>
      <c r="Y168" s="2" t="e">
        <f>(NDC_Data[[#This Row],[WAC Price]]-NDC_Data[[#This Row],[340B Price]])*(NDC_Data[[#This Row],[Annual 340B Purchases]]/365*60)</f>
        <v>#N/A</v>
      </c>
      <c r="Z168" s="2" t="e">
        <f>(NDC_Data[[#This Row],[WAC Price]]-NDC_Data[[#This Row],[340B Price]])*(NDC_Data[[#This Row],[Annual 340B Purchases]]/365*120)</f>
        <v>#N/A</v>
      </c>
      <c r="AA168" s="16" t="e">
        <f>(NDC_Data[[#This Row],[WAC Price]]-NDC_Data[[#This Row],[340B Price]])*(NDC_Data[[#This Row],[Annual 340B Purchases]])</f>
        <v>#N/A</v>
      </c>
      <c r="AC168" s="7"/>
      <c r="AD168" s="8"/>
    </row>
    <row r="169" spans="1:30" x14ac:dyDescent="0.55000000000000004">
      <c r="A169" s="38">
        <v>78063998</v>
      </c>
      <c r="B169" s="38" t="s">
        <v>74</v>
      </c>
      <c r="C169" s="39" t="s">
        <v>250</v>
      </c>
      <c r="D169" s="39" t="s">
        <v>26</v>
      </c>
      <c r="E169" s="39" t="s">
        <v>109</v>
      </c>
      <c r="F169" s="39" t="s">
        <v>109</v>
      </c>
      <c r="G169" s="39" t="s">
        <v>110</v>
      </c>
      <c r="H169" s="39" t="s">
        <v>251</v>
      </c>
      <c r="I169" s="24">
        <f>SUMIFS('Historical Purchases'!Q:Q,'Historical Purchases'!N:N,NDC_Data[[#This Row],[NDC]])</f>
        <v>0</v>
      </c>
      <c r="J169" s="35" t="e">
        <f>_xlfn.XLOOKUP(NDC_Data[[#This Row],[NDC]],'Pricing Data'!C:C,'Pricing Data'!F:F)</f>
        <v>#N/A</v>
      </c>
      <c r="K169" s="36" t="e">
        <f>_xlfn.XLOOKUP(NDC_Data[[#This Row],[NDC]],'Pricing Data'!C:C,'Pricing Data'!J:J)</f>
        <v>#N/A</v>
      </c>
      <c r="L169" s="45" t="e">
        <f>I169*(J169-(NDC_Data[[#This Row],[340B Price]]*'Drug Cost Impact Summary'!$D$13))</f>
        <v>#N/A</v>
      </c>
      <c r="M169" s="45" t="e">
        <f>(NDC_Data[[#This Row],[WAC Price]])*(NDC_Data[[#This Row],[Annual 340B Purchases]])</f>
        <v>#N/A</v>
      </c>
      <c r="N169" s="40" t="e">
        <f>(NDC_Data[[#This Row],[340B Price]]*NDC_Data[[#This Row],[Annual 340B Purchases]])-NDC_Data[[#This Row],[Annual Spend at 340B]]</f>
        <v>#N/A</v>
      </c>
      <c r="O169" s="40" t="e">
        <f>(K169-J169)*I169*'Drug Cost Impact Summary'!$E$13</f>
        <v>#N/A</v>
      </c>
      <c r="P169" s="40" t="e">
        <f>NDC_Data[[#This Row],[Annual Spend at WAC]]-NDC_Data[[#This Row],[Annual Spend at 340B]]</f>
        <v>#N/A</v>
      </c>
      <c r="Q169" s="41" t="str">
        <f>IFERROR(NDC_Data[[#This Row],[Annual Inrease in Upfront Inventory Spend]]/NDC_Data[[#This Row],[Annual Spend at 340B]],"0")</f>
        <v>0</v>
      </c>
      <c r="R169" s="40" t="e">
        <f>NDC_Data[[#This Row],[Annual Impact of Lost COGS Discount]]+NDC_Data[[#This Row],[Annual Impact of Denied Rebates]]</f>
        <v>#N/A</v>
      </c>
      <c r="S169" s="42" t="str">
        <f>IFERROR(NDC_Data[[#This Row],[Total Annual Increase in Net Spend]]/NDC_Data[[#This Row],[Annual Spend at 340B]],"0")</f>
        <v>0</v>
      </c>
      <c r="T169" s="14"/>
      <c r="U169" s="43" t="e">
        <f>(NDC_Data[[#This Row],[WAC Price]]-NDC_Data[[#This Row],[340B Price]])*(NDC_Data[[#This Row],[Annual 340B Purchases]]/365*7)</f>
        <v>#N/A</v>
      </c>
      <c r="V169" s="40" t="e">
        <f>(NDC_Data[[#This Row],[WAC Price]]-NDC_Data[[#This Row],[340B Price]])*(NDC_Data[[#This Row],[Annual 340B Purchases]]/365*14)</f>
        <v>#N/A</v>
      </c>
      <c r="W169" s="40" t="e">
        <f>(NDC_Data[[#This Row],[WAC Price]]-NDC_Data[[#This Row],[340B Price]])*(NDC_Data[[#This Row],[Annual 340B Purchases]]/365*30)</f>
        <v>#N/A</v>
      </c>
      <c r="X169" s="40" t="e">
        <f>(NDC_Data[[#This Row],[WAC Price]]-NDC_Data[[#This Row],[340B Price]])*(NDC_Data[[#This Row],[Annual 340B Purchases]]/365*45)</f>
        <v>#N/A</v>
      </c>
      <c r="Y169" s="40" t="e">
        <f>(NDC_Data[[#This Row],[WAC Price]]-NDC_Data[[#This Row],[340B Price]])*(NDC_Data[[#This Row],[Annual 340B Purchases]]/365*60)</f>
        <v>#N/A</v>
      </c>
      <c r="Z169" s="40" t="e">
        <f>(NDC_Data[[#This Row],[WAC Price]]-NDC_Data[[#This Row],[340B Price]])*(NDC_Data[[#This Row],[Annual 340B Purchases]]/365*120)</f>
        <v>#N/A</v>
      </c>
      <c r="AA169" s="44" t="e">
        <f>(NDC_Data[[#This Row],[WAC Price]]-NDC_Data[[#This Row],[340B Price]])*(NDC_Data[[#This Row],[Annual 340B Purchases]])</f>
        <v>#N/A</v>
      </c>
      <c r="AC169" s="7"/>
      <c r="AD169" s="8"/>
    </row>
    <row r="170" spans="1:30" x14ac:dyDescent="0.55000000000000004">
      <c r="A170" s="9">
        <v>78105697</v>
      </c>
      <c r="B170" s="9" t="s">
        <v>74</v>
      </c>
      <c r="C170" s="1" t="s">
        <v>252</v>
      </c>
      <c r="D170" s="1" t="s">
        <v>26</v>
      </c>
      <c r="E170" s="1" t="s">
        <v>109</v>
      </c>
      <c r="F170" s="1" t="s">
        <v>109</v>
      </c>
      <c r="G170" s="1" t="s">
        <v>110</v>
      </c>
      <c r="H170" s="1" t="s">
        <v>211</v>
      </c>
      <c r="I170" s="24">
        <f>SUMIFS('Historical Purchases'!Q:Q,'Historical Purchases'!N:N,NDC_Data[[#This Row],[NDC]])</f>
        <v>0</v>
      </c>
      <c r="J170" s="35" t="e">
        <f>_xlfn.XLOOKUP(NDC_Data[[#This Row],[NDC]],'Pricing Data'!C:C,'Pricing Data'!F:F)</f>
        <v>#N/A</v>
      </c>
      <c r="K170" s="36" t="e">
        <f>_xlfn.XLOOKUP(NDC_Data[[#This Row],[NDC]],'Pricing Data'!C:C,'Pricing Data'!J:J)</f>
        <v>#N/A</v>
      </c>
      <c r="L170" s="21" t="e">
        <f>I170*(J170-(NDC_Data[[#This Row],[340B Price]]*'Drug Cost Impact Summary'!$D$13))</f>
        <v>#N/A</v>
      </c>
      <c r="M170" s="21" t="e">
        <f>(NDC_Data[[#This Row],[WAC Price]])*(NDC_Data[[#This Row],[Annual 340B Purchases]])</f>
        <v>#N/A</v>
      </c>
      <c r="N170" s="2" t="e">
        <f>(NDC_Data[[#This Row],[340B Price]]*NDC_Data[[#This Row],[Annual 340B Purchases]])-NDC_Data[[#This Row],[Annual Spend at 340B]]</f>
        <v>#N/A</v>
      </c>
      <c r="O170" s="2" t="e">
        <f>(K170-J170)*I170*'Drug Cost Impact Summary'!$E$13</f>
        <v>#N/A</v>
      </c>
      <c r="P170" s="2" t="e">
        <f>NDC_Data[[#This Row],[Annual Spend at WAC]]-NDC_Data[[#This Row],[Annual Spend at 340B]]</f>
        <v>#N/A</v>
      </c>
      <c r="Q170" s="41" t="str">
        <f>IFERROR(NDC_Data[[#This Row],[Annual Inrease in Upfront Inventory Spend]]/NDC_Data[[#This Row],[Annual Spend at 340B]],"0")</f>
        <v>0</v>
      </c>
      <c r="R170" s="2" t="e">
        <f>NDC_Data[[#This Row],[Annual Impact of Lost COGS Discount]]+NDC_Data[[#This Row],[Annual Impact of Denied Rebates]]</f>
        <v>#N/A</v>
      </c>
      <c r="S170" s="6" t="str">
        <f>IFERROR(NDC_Data[[#This Row],[Total Annual Increase in Net Spend]]/NDC_Data[[#This Row],[Annual Spend at 340B]],"0")</f>
        <v>0</v>
      </c>
      <c r="T170" s="14"/>
      <c r="U170" s="15" t="e">
        <f>(NDC_Data[[#This Row],[WAC Price]]-NDC_Data[[#This Row],[340B Price]])*(NDC_Data[[#This Row],[Annual 340B Purchases]]/365*7)</f>
        <v>#N/A</v>
      </c>
      <c r="V170" s="2" t="e">
        <f>(NDC_Data[[#This Row],[WAC Price]]-NDC_Data[[#This Row],[340B Price]])*(NDC_Data[[#This Row],[Annual 340B Purchases]]/365*14)</f>
        <v>#N/A</v>
      </c>
      <c r="W170" s="2" t="e">
        <f>(NDC_Data[[#This Row],[WAC Price]]-NDC_Data[[#This Row],[340B Price]])*(NDC_Data[[#This Row],[Annual 340B Purchases]]/365*30)</f>
        <v>#N/A</v>
      </c>
      <c r="X170" s="2" t="e">
        <f>(NDC_Data[[#This Row],[WAC Price]]-NDC_Data[[#This Row],[340B Price]])*(NDC_Data[[#This Row],[Annual 340B Purchases]]/365*45)</f>
        <v>#N/A</v>
      </c>
      <c r="Y170" s="2" t="e">
        <f>(NDC_Data[[#This Row],[WAC Price]]-NDC_Data[[#This Row],[340B Price]])*(NDC_Data[[#This Row],[Annual 340B Purchases]]/365*60)</f>
        <v>#N/A</v>
      </c>
      <c r="Z170" s="2" t="e">
        <f>(NDC_Data[[#This Row],[WAC Price]]-NDC_Data[[#This Row],[340B Price]])*(NDC_Data[[#This Row],[Annual 340B Purchases]]/365*120)</f>
        <v>#N/A</v>
      </c>
      <c r="AA170" s="16" t="e">
        <f>(NDC_Data[[#This Row],[WAC Price]]-NDC_Data[[#This Row],[340B Price]])*(NDC_Data[[#This Row],[Annual 340B Purchases]])</f>
        <v>#N/A</v>
      </c>
      <c r="AC170" s="7"/>
      <c r="AD170" s="8"/>
    </row>
    <row r="171" spans="1:30" x14ac:dyDescent="0.55000000000000004">
      <c r="A171" s="38">
        <v>78063968</v>
      </c>
      <c r="B171" s="38" t="s">
        <v>74</v>
      </c>
      <c r="C171" s="39" t="s">
        <v>253</v>
      </c>
      <c r="D171" s="39" t="s">
        <v>26</v>
      </c>
      <c r="E171" s="39" t="s">
        <v>109</v>
      </c>
      <c r="F171" s="39" t="s">
        <v>109</v>
      </c>
      <c r="G171" s="39" t="s">
        <v>110</v>
      </c>
      <c r="H171" s="39" t="s">
        <v>205</v>
      </c>
      <c r="I171" s="24">
        <f>SUMIFS('Historical Purchases'!Q:Q,'Historical Purchases'!N:N,NDC_Data[[#This Row],[NDC]])</f>
        <v>0</v>
      </c>
      <c r="J171" s="35" t="e">
        <f>_xlfn.XLOOKUP(NDC_Data[[#This Row],[NDC]],'Pricing Data'!C:C,'Pricing Data'!F:F)</f>
        <v>#N/A</v>
      </c>
      <c r="K171" s="36" t="e">
        <f>_xlfn.XLOOKUP(NDC_Data[[#This Row],[NDC]],'Pricing Data'!C:C,'Pricing Data'!J:J)</f>
        <v>#N/A</v>
      </c>
      <c r="L171" s="45" t="e">
        <f>I171*(J171-(NDC_Data[[#This Row],[340B Price]]*'Drug Cost Impact Summary'!$D$13))</f>
        <v>#N/A</v>
      </c>
      <c r="M171" s="45" t="e">
        <f>(NDC_Data[[#This Row],[WAC Price]])*(NDC_Data[[#This Row],[Annual 340B Purchases]])</f>
        <v>#N/A</v>
      </c>
      <c r="N171" s="40" t="e">
        <f>(NDC_Data[[#This Row],[340B Price]]*NDC_Data[[#This Row],[Annual 340B Purchases]])-NDC_Data[[#This Row],[Annual Spend at 340B]]</f>
        <v>#N/A</v>
      </c>
      <c r="O171" s="40" t="e">
        <f>(K171-J171)*I171*'Drug Cost Impact Summary'!$E$13</f>
        <v>#N/A</v>
      </c>
      <c r="P171" s="40" t="e">
        <f>NDC_Data[[#This Row],[Annual Spend at WAC]]-NDC_Data[[#This Row],[Annual Spend at 340B]]</f>
        <v>#N/A</v>
      </c>
      <c r="Q171" s="41" t="str">
        <f>IFERROR(NDC_Data[[#This Row],[Annual Inrease in Upfront Inventory Spend]]/NDC_Data[[#This Row],[Annual Spend at 340B]],"0")</f>
        <v>0</v>
      </c>
      <c r="R171" s="40" t="e">
        <f>NDC_Data[[#This Row],[Annual Impact of Lost COGS Discount]]+NDC_Data[[#This Row],[Annual Impact of Denied Rebates]]</f>
        <v>#N/A</v>
      </c>
      <c r="S171" s="42" t="str">
        <f>IFERROR(NDC_Data[[#This Row],[Total Annual Increase in Net Spend]]/NDC_Data[[#This Row],[Annual Spend at 340B]],"0")</f>
        <v>0</v>
      </c>
      <c r="T171" s="14"/>
      <c r="U171" s="43" t="e">
        <f>(NDC_Data[[#This Row],[WAC Price]]-NDC_Data[[#This Row],[340B Price]])*(NDC_Data[[#This Row],[Annual 340B Purchases]]/365*7)</f>
        <v>#N/A</v>
      </c>
      <c r="V171" s="40" t="e">
        <f>(NDC_Data[[#This Row],[WAC Price]]-NDC_Data[[#This Row],[340B Price]])*(NDC_Data[[#This Row],[Annual 340B Purchases]]/365*14)</f>
        <v>#N/A</v>
      </c>
      <c r="W171" s="40" t="e">
        <f>(NDC_Data[[#This Row],[WAC Price]]-NDC_Data[[#This Row],[340B Price]])*(NDC_Data[[#This Row],[Annual 340B Purchases]]/365*30)</f>
        <v>#N/A</v>
      </c>
      <c r="X171" s="40" t="e">
        <f>(NDC_Data[[#This Row],[WAC Price]]-NDC_Data[[#This Row],[340B Price]])*(NDC_Data[[#This Row],[Annual 340B Purchases]]/365*45)</f>
        <v>#N/A</v>
      </c>
      <c r="Y171" s="40" t="e">
        <f>(NDC_Data[[#This Row],[WAC Price]]-NDC_Data[[#This Row],[340B Price]])*(NDC_Data[[#This Row],[Annual 340B Purchases]]/365*60)</f>
        <v>#N/A</v>
      </c>
      <c r="Z171" s="40" t="e">
        <f>(NDC_Data[[#This Row],[WAC Price]]-NDC_Data[[#This Row],[340B Price]])*(NDC_Data[[#This Row],[Annual 340B Purchases]]/365*120)</f>
        <v>#N/A</v>
      </c>
      <c r="AA171" s="44" t="e">
        <f>(NDC_Data[[#This Row],[WAC Price]]-NDC_Data[[#This Row],[340B Price]])*(NDC_Data[[#This Row],[Annual 340B Purchases]])</f>
        <v>#N/A</v>
      </c>
      <c r="AC171" s="7"/>
      <c r="AD171" s="8"/>
    </row>
    <row r="172" spans="1:30" x14ac:dyDescent="0.55000000000000004">
      <c r="A172" s="9">
        <v>78063941</v>
      </c>
      <c r="B172" s="9" t="s">
        <v>74</v>
      </c>
      <c r="C172" s="1" t="s">
        <v>254</v>
      </c>
      <c r="D172" s="1" t="s">
        <v>26</v>
      </c>
      <c r="E172" s="1" t="s">
        <v>109</v>
      </c>
      <c r="F172" s="1" t="s">
        <v>109</v>
      </c>
      <c r="G172" s="1" t="s">
        <v>110</v>
      </c>
      <c r="H172" s="1" t="s">
        <v>251</v>
      </c>
      <c r="I172" s="24">
        <f>SUMIFS('Historical Purchases'!Q:Q,'Historical Purchases'!N:N,NDC_Data[[#This Row],[NDC]])</f>
        <v>0</v>
      </c>
      <c r="J172" s="35" t="e">
        <f>_xlfn.XLOOKUP(NDC_Data[[#This Row],[NDC]],'Pricing Data'!C:C,'Pricing Data'!F:F)</f>
        <v>#N/A</v>
      </c>
      <c r="K172" s="36" t="e">
        <f>_xlfn.XLOOKUP(NDC_Data[[#This Row],[NDC]],'Pricing Data'!C:C,'Pricing Data'!J:J)</f>
        <v>#N/A</v>
      </c>
      <c r="L172" s="21" t="e">
        <f>I172*(J172-(NDC_Data[[#This Row],[340B Price]]*'Drug Cost Impact Summary'!$D$13))</f>
        <v>#N/A</v>
      </c>
      <c r="M172" s="21" t="e">
        <f>(NDC_Data[[#This Row],[WAC Price]])*(NDC_Data[[#This Row],[Annual 340B Purchases]])</f>
        <v>#N/A</v>
      </c>
      <c r="N172" s="2" t="e">
        <f>(NDC_Data[[#This Row],[340B Price]]*NDC_Data[[#This Row],[Annual 340B Purchases]])-NDC_Data[[#This Row],[Annual Spend at 340B]]</f>
        <v>#N/A</v>
      </c>
      <c r="O172" s="2" t="e">
        <f>(K172-J172)*I172*'Drug Cost Impact Summary'!$E$13</f>
        <v>#N/A</v>
      </c>
      <c r="P172" s="2" t="e">
        <f>NDC_Data[[#This Row],[Annual Spend at WAC]]-NDC_Data[[#This Row],[Annual Spend at 340B]]</f>
        <v>#N/A</v>
      </c>
      <c r="Q172" s="41" t="str">
        <f>IFERROR(NDC_Data[[#This Row],[Annual Inrease in Upfront Inventory Spend]]/NDC_Data[[#This Row],[Annual Spend at 340B]],"0")</f>
        <v>0</v>
      </c>
      <c r="R172" s="2" t="e">
        <f>NDC_Data[[#This Row],[Annual Impact of Lost COGS Discount]]+NDC_Data[[#This Row],[Annual Impact of Denied Rebates]]</f>
        <v>#N/A</v>
      </c>
      <c r="S172" s="6" t="str">
        <f>IFERROR(NDC_Data[[#This Row],[Total Annual Increase in Net Spend]]/NDC_Data[[#This Row],[Annual Spend at 340B]],"0")</f>
        <v>0</v>
      </c>
      <c r="T172" s="14"/>
      <c r="U172" s="15" t="e">
        <f>(NDC_Data[[#This Row],[WAC Price]]-NDC_Data[[#This Row],[340B Price]])*(NDC_Data[[#This Row],[Annual 340B Purchases]]/365*7)</f>
        <v>#N/A</v>
      </c>
      <c r="V172" s="2" t="e">
        <f>(NDC_Data[[#This Row],[WAC Price]]-NDC_Data[[#This Row],[340B Price]])*(NDC_Data[[#This Row],[Annual 340B Purchases]]/365*14)</f>
        <v>#N/A</v>
      </c>
      <c r="W172" s="2" t="e">
        <f>(NDC_Data[[#This Row],[WAC Price]]-NDC_Data[[#This Row],[340B Price]])*(NDC_Data[[#This Row],[Annual 340B Purchases]]/365*30)</f>
        <v>#N/A</v>
      </c>
      <c r="X172" s="2" t="e">
        <f>(NDC_Data[[#This Row],[WAC Price]]-NDC_Data[[#This Row],[340B Price]])*(NDC_Data[[#This Row],[Annual 340B Purchases]]/365*45)</f>
        <v>#N/A</v>
      </c>
      <c r="Y172" s="2" t="e">
        <f>(NDC_Data[[#This Row],[WAC Price]]-NDC_Data[[#This Row],[340B Price]])*(NDC_Data[[#This Row],[Annual 340B Purchases]]/365*60)</f>
        <v>#N/A</v>
      </c>
      <c r="Z172" s="2" t="e">
        <f>(NDC_Data[[#This Row],[WAC Price]]-NDC_Data[[#This Row],[340B Price]])*(NDC_Data[[#This Row],[Annual 340B Purchases]]/365*120)</f>
        <v>#N/A</v>
      </c>
      <c r="AA172" s="16" t="e">
        <f>(NDC_Data[[#This Row],[WAC Price]]-NDC_Data[[#This Row],[340B Price]])*(NDC_Data[[#This Row],[Annual 340B Purchases]])</f>
        <v>#N/A</v>
      </c>
      <c r="AC172" s="7"/>
      <c r="AD172" s="8"/>
    </row>
    <row r="173" spans="1:30" x14ac:dyDescent="0.55000000000000004">
      <c r="A173" s="38">
        <v>78107068</v>
      </c>
      <c r="B173" s="38" t="s">
        <v>74</v>
      </c>
      <c r="C173" s="39" t="s">
        <v>255</v>
      </c>
      <c r="D173" s="39" t="s">
        <v>26</v>
      </c>
      <c r="E173" s="39" t="s">
        <v>109</v>
      </c>
      <c r="F173" s="39" t="s">
        <v>109</v>
      </c>
      <c r="G173" s="39" t="s">
        <v>110</v>
      </c>
      <c r="H173" s="39" t="s">
        <v>208</v>
      </c>
      <c r="I173" s="24">
        <f>SUMIFS('Historical Purchases'!Q:Q,'Historical Purchases'!N:N,NDC_Data[[#This Row],[NDC]])</f>
        <v>0</v>
      </c>
      <c r="J173" s="35" t="e">
        <f>_xlfn.XLOOKUP(NDC_Data[[#This Row],[NDC]],'Pricing Data'!C:C,'Pricing Data'!F:F)</f>
        <v>#N/A</v>
      </c>
      <c r="K173" s="36" t="e">
        <f>_xlfn.XLOOKUP(NDC_Data[[#This Row],[NDC]],'Pricing Data'!C:C,'Pricing Data'!J:J)</f>
        <v>#N/A</v>
      </c>
      <c r="L173" s="45" t="e">
        <f>I173*(J173-(NDC_Data[[#This Row],[340B Price]]*'Drug Cost Impact Summary'!$D$13))</f>
        <v>#N/A</v>
      </c>
      <c r="M173" s="45" t="e">
        <f>(NDC_Data[[#This Row],[WAC Price]])*(NDC_Data[[#This Row],[Annual 340B Purchases]])</f>
        <v>#N/A</v>
      </c>
      <c r="N173" s="40" t="e">
        <f>(NDC_Data[[#This Row],[340B Price]]*NDC_Data[[#This Row],[Annual 340B Purchases]])-NDC_Data[[#This Row],[Annual Spend at 340B]]</f>
        <v>#N/A</v>
      </c>
      <c r="O173" s="40" t="e">
        <f>(K173-J173)*I173*'Drug Cost Impact Summary'!$E$13</f>
        <v>#N/A</v>
      </c>
      <c r="P173" s="40" t="e">
        <f>NDC_Data[[#This Row],[Annual Spend at WAC]]-NDC_Data[[#This Row],[Annual Spend at 340B]]</f>
        <v>#N/A</v>
      </c>
      <c r="Q173" s="41" t="str">
        <f>IFERROR(NDC_Data[[#This Row],[Annual Inrease in Upfront Inventory Spend]]/NDC_Data[[#This Row],[Annual Spend at 340B]],"0")</f>
        <v>0</v>
      </c>
      <c r="R173" s="40" t="e">
        <f>NDC_Data[[#This Row],[Annual Impact of Lost COGS Discount]]+NDC_Data[[#This Row],[Annual Impact of Denied Rebates]]</f>
        <v>#N/A</v>
      </c>
      <c r="S173" s="42" t="str">
        <f>IFERROR(NDC_Data[[#This Row],[Total Annual Increase in Net Spend]]/NDC_Data[[#This Row],[Annual Spend at 340B]],"0")</f>
        <v>0</v>
      </c>
      <c r="T173" s="14"/>
      <c r="U173" s="43" t="e">
        <f>(NDC_Data[[#This Row],[WAC Price]]-NDC_Data[[#This Row],[340B Price]])*(NDC_Data[[#This Row],[Annual 340B Purchases]]/365*7)</f>
        <v>#N/A</v>
      </c>
      <c r="V173" s="40" t="e">
        <f>(NDC_Data[[#This Row],[WAC Price]]-NDC_Data[[#This Row],[340B Price]])*(NDC_Data[[#This Row],[Annual 340B Purchases]]/365*14)</f>
        <v>#N/A</v>
      </c>
      <c r="W173" s="40" t="e">
        <f>(NDC_Data[[#This Row],[WAC Price]]-NDC_Data[[#This Row],[340B Price]])*(NDC_Data[[#This Row],[Annual 340B Purchases]]/365*30)</f>
        <v>#N/A</v>
      </c>
      <c r="X173" s="40" t="e">
        <f>(NDC_Data[[#This Row],[WAC Price]]-NDC_Data[[#This Row],[340B Price]])*(NDC_Data[[#This Row],[Annual 340B Purchases]]/365*45)</f>
        <v>#N/A</v>
      </c>
      <c r="Y173" s="40" t="e">
        <f>(NDC_Data[[#This Row],[WAC Price]]-NDC_Data[[#This Row],[340B Price]])*(NDC_Data[[#This Row],[Annual 340B Purchases]]/365*60)</f>
        <v>#N/A</v>
      </c>
      <c r="Z173" s="40" t="e">
        <f>(NDC_Data[[#This Row],[WAC Price]]-NDC_Data[[#This Row],[340B Price]])*(NDC_Data[[#This Row],[Annual 340B Purchases]]/365*120)</f>
        <v>#N/A</v>
      </c>
      <c r="AA173" s="44" t="e">
        <f>(NDC_Data[[#This Row],[WAC Price]]-NDC_Data[[#This Row],[340B Price]])*(NDC_Data[[#This Row],[Annual 340B Purchases]])</f>
        <v>#N/A</v>
      </c>
      <c r="AC173" s="7"/>
      <c r="AD173" s="8"/>
    </row>
    <row r="174" spans="1:30" x14ac:dyDescent="0.55000000000000004">
      <c r="A174" s="9">
        <v>78065920</v>
      </c>
      <c r="B174" s="9" t="s">
        <v>41</v>
      </c>
      <c r="C174" s="1" t="s">
        <v>256</v>
      </c>
      <c r="D174" s="1" t="s">
        <v>26</v>
      </c>
      <c r="E174" s="1" t="s">
        <v>110</v>
      </c>
      <c r="F174" s="1" t="s">
        <v>109</v>
      </c>
      <c r="G174" s="1" t="s">
        <v>109</v>
      </c>
      <c r="H174" s="1" t="s">
        <v>145</v>
      </c>
      <c r="I174" s="24">
        <f>SUMIFS('Historical Purchases'!Q:Q,'Historical Purchases'!N:N,NDC_Data[[#This Row],[NDC]])</f>
        <v>0</v>
      </c>
      <c r="J174" s="35" t="e">
        <f>_xlfn.XLOOKUP(NDC_Data[[#This Row],[NDC]],'Pricing Data'!C:C,'Pricing Data'!F:F)</f>
        <v>#N/A</v>
      </c>
      <c r="K174" s="36" t="e">
        <f>_xlfn.XLOOKUP(NDC_Data[[#This Row],[NDC]],'Pricing Data'!C:C,'Pricing Data'!J:J)</f>
        <v>#N/A</v>
      </c>
      <c r="L174" s="21" t="e">
        <f>I174*(J174-(NDC_Data[[#This Row],[340B Price]]*'Drug Cost Impact Summary'!$D$13))</f>
        <v>#N/A</v>
      </c>
      <c r="M174" s="21" t="e">
        <f>(NDC_Data[[#This Row],[WAC Price]])*(NDC_Data[[#This Row],[Annual 340B Purchases]])</f>
        <v>#N/A</v>
      </c>
      <c r="N174" s="2" t="e">
        <f>(NDC_Data[[#This Row],[340B Price]]*NDC_Data[[#This Row],[Annual 340B Purchases]])-NDC_Data[[#This Row],[Annual Spend at 340B]]</f>
        <v>#N/A</v>
      </c>
      <c r="O174" s="2" t="e">
        <f>(K174-J174)*I174*'Drug Cost Impact Summary'!$E$13</f>
        <v>#N/A</v>
      </c>
      <c r="P174" s="2" t="e">
        <f>NDC_Data[[#This Row],[Annual Spend at WAC]]-NDC_Data[[#This Row],[Annual Spend at 340B]]</f>
        <v>#N/A</v>
      </c>
      <c r="Q174" s="41" t="str">
        <f>IFERROR(NDC_Data[[#This Row],[Annual Inrease in Upfront Inventory Spend]]/NDC_Data[[#This Row],[Annual Spend at 340B]],"0")</f>
        <v>0</v>
      </c>
      <c r="R174" s="2" t="e">
        <f>NDC_Data[[#This Row],[Annual Impact of Lost COGS Discount]]+NDC_Data[[#This Row],[Annual Impact of Denied Rebates]]</f>
        <v>#N/A</v>
      </c>
      <c r="S174" s="6" t="str">
        <f>IFERROR(NDC_Data[[#This Row],[Total Annual Increase in Net Spend]]/NDC_Data[[#This Row],[Annual Spend at 340B]],"0")</f>
        <v>0</v>
      </c>
      <c r="T174" s="14"/>
      <c r="U174" s="15" t="e">
        <f>(NDC_Data[[#This Row],[WAC Price]]-NDC_Data[[#This Row],[340B Price]])*(NDC_Data[[#This Row],[Annual 340B Purchases]]/365*7)</f>
        <v>#N/A</v>
      </c>
      <c r="V174" s="2" t="e">
        <f>(NDC_Data[[#This Row],[WAC Price]]-NDC_Data[[#This Row],[340B Price]])*(NDC_Data[[#This Row],[Annual 340B Purchases]]/365*14)</f>
        <v>#N/A</v>
      </c>
      <c r="W174" s="2" t="e">
        <f>(NDC_Data[[#This Row],[WAC Price]]-NDC_Data[[#This Row],[340B Price]])*(NDC_Data[[#This Row],[Annual 340B Purchases]]/365*30)</f>
        <v>#N/A</v>
      </c>
      <c r="X174" s="2" t="e">
        <f>(NDC_Data[[#This Row],[WAC Price]]-NDC_Data[[#This Row],[340B Price]])*(NDC_Data[[#This Row],[Annual 340B Purchases]]/365*45)</f>
        <v>#N/A</v>
      </c>
      <c r="Y174" s="2" t="e">
        <f>(NDC_Data[[#This Row],[WAC Price]]-NDC_Data[[#This Row],[340B Price]])*(NDC_Data[[#This Row],[Annual 340B Purchases]]/365*60)</f>
        <v>#N/A</v>
      </c>
      <c r="Z174" s="2" t="e">
        <f>(NDC_Data[[#This Row],[WAC Price]]-NDC_Data[[#This Row],[340B Price]])*(NDC_Data[[#This Row],[Annual 340B Purchases]]/365*120)</f>
        <v>#N/A</v>
      </c>
      <c r="AA174" s="16" t="e">
        <f>(NDC_Data[[#This Row],[WAC Price]]-NDC_Data[[#This Row],[340B Price]])*(NDC_Data[[#This Row],[Annual 340B Purchases]])</f>
        <v>#N/A</v>
      </c>
      <c r="AC174" s="7"/>
      <c r="AD174" s="8"/>
    </row>
    <row r="175" spans="1:30" x14ac:dyDescent="0.55000000000000004">
      <c r="A175" s="38">
        <v>78065967</v>
      </c>
      <c r="B175" s="38" t="s">
        <v>41</v>
      </c>
      <c r="C175" s="39" t="s">
        <v>256</v>
      </c>
      <c r="D175" s="39" t="s">
        <v>26</v>
      </c>
      <c r="E175" s="39" t="s">
        <v>110</v>
      </c>
      <c r="F175" s="39" t="s">
        <v>109</v>
      </c>
      <c r="G175" s="39" t="s">
        <v>109</v>
      </c>
      <c r="H175" s="39" t="s">
        <v>234</v>
      </c>
      <c r="I175" s="24">
        <f>SUMIFS('Historical Purchases'!Q:Q,'Historical Purchases'!N:N,NDC_Data[[#This Row],[NDC]])</f>
        <v>0</v>
      </c>
      <c r="J175" s="35" t="e">
        <f>_xlfn.XLOOKUP(NDC_Data[[#This Row],[NDC]],'Pricing Data'!C:C,'Pricing Data'!F:F)</f>
        <v>#N/A</v>
      </c>
      <c r="K175" s="36" t="e">
        <f>_xlfn.XLOOKUP(NDC_Data[[#This Row],[NDC]],'Pricing Data'!C:C,'Pricing Data'!J:J)</f>
        <v>#N/A</v>
      </c>
      <c r="L175" s="45" t="e">
        <f>I175*(J175-(NDC_Data[[#This Row],[340B Price]]*'Drug Cost Impact Summary'!$D$13))</f>
        <v>#N/A</v>
      </c>
      <c r="M175" s="45" t="e">
        <f>(NDC_Data[[#This Row],[WAC Price]])*(NDC_Data[[#This Row],[Annual 340B Purchases]])</f>
        <v>#N/A</v>
      </c>
      <c r="N175" s="40" t="e">
        <f>(NDC_Data[[#This Row],[340B Price]]*NDC_Data[[#This Row],[Annual 340B Purchases]])-NDC_Data[[#This Row],[Annual Spend at 340B]]</f>
        <v>#N/A</v>
      </c>
      <c r="O175" s="40" t="e">
        <f>(K175-J175)*I175*'Drug Cost Impact Summary'!$E$13</f>
        <v>#N/A</v>
      </c>
      <c r="P175" s="40" t="e">
        <f>NDC_Data[[#This Row],[Annual Spend at WAC]]-NDC_Data[[#This Row],[Annual Spend at 340B]]</f>
        <v>#N/A</v>
      </c>
      <c r="Q175" s="41" t="str">
        <f>IFERROR(NDC_Data[[#This Row],[Annual Inrease in Upfront Inventory Spend]]/NDC_Data[[#This Row],[Annual Spend at 340B]],"0")</f>
        <v>0</v>
      </c>
      <c r="R175" s="40" t="e">
        <f>NDC_Data[[#This Row],[Annual Impact of Lost COGS Discount]]+NDC_Data[[#This Row],[Annual Impact of Denied Rebates]]</f>
        <v>#N/A</v>
      </c>
      <c r="S175" s="42" t="str">
        <f>IFERROR(NDC_Data[[#This Row],[Total Annual Increase in Net Spend]]/NDC_Data[[#This Row],[Annual Spend at 340B]],"0")</f>
        <v>0</v>
      </c>
      <c r="T175" s="14"/>
      <c r="U175" s="43" t="e">
        <f>(NDC_Data[[#This Row],[WAC Price]]-NDC_Data[[#This Row],[340B Price]])*(NDC_Data[[#This Row],[Annual 340B Purchases]]/365*7)</f>
        <v>#N/A</v>
      </c>
      <c r="V175" s="40" t="e">
        <f>(NDC_Data[[#This Row],[WAC Price]]-NDC_Data[[#This Row],[340B Price]])*(NDC_Data[[#This Row],[Annual 340B Purchases]]/365*14)</f>
        <v>#N/A</v>
      </c>
      <c r="W175" s="40" t="e">
        <f>(NDC_Data[[#This Row],[WAC Price]]-NDC_Data[[#This Row],[340B Price]])*(NDC_Data[[#This Row],[Annual 340B Purchases]]/365*30)</f>
        <v>#N/A</v>
      </c>
      <c r="X175" s="40" t="e">
        <f>(NDC_Data[[#This Row],[WAC Price]]-NDC_Data[[#This Row],[340B Price]])*(NDC_Data[[#This Row],[Annual 340B Purchases]]/365*45)</f>
        <v>#N/A</v>
      </c>
      <c r="Y175" s="40" t="e">
        <f>(NDC_Data[[#This Row],[WAC Price]]-NDC_Data[[#This Row],[340B Price]])*(NDC_Data[[#This Row],[Annual 340B Purchases]]/365*60)</f>
        <v>#N/A</v>
      </c>
      <c r="Z175" s="40" t="e">
        <f>(NDC_Data[[#This Row],[WAC Price]]-NDC_Data[[#This Row],[340B Price]])*(NDC_Data[[#This Row],[Annual 340B Purchases]]/365*120)</f>
        <v>#N/A</v>
      </c>
      <c r="AA175" s="44" t="e">
        <f>(NDC_Data[[#This Row],[WAC Price]]-NDC_Data[[#This Row],[340B Price]])*(NDC_Data[[#This Row],[Annual 340B Purchases]])</f>
        <v>#N/A</v>
      </c>
      <c r="AC175" s="7"/>
      <c r="AD175" s="8"/>
    </row>
    <row r="176" spans="1:30" x14ac:dyDescent="0.55000000000000004">
      <c r="A176" s="9">
        <v>78077720</v>
      </c>
      <c r="B176" s="9" t="s">
        <v>41</v>
      </c>
      <c r="C176" s="1" t="s">
        <v>257</v>
      </c>
      <c r="D176" s="1" t="s">
        <v>26</v>
      </c>
      <c r="E176" s="1" t="s">
        <v>110</v>
      </c>
      <c r="F176" s="1" t="s">
        <v>109</v>
      </c>
      <c r="G176" s="1" t="s">
        <v>109</v>
      </c>
      <c r="H176" s="1" t="s">
        <v>145</v>
      </c>
      <c r="I176" s="24">
        <f>SUMIFS('Historical Purchases'!Q:Q,'Historical Purchases'!N:N,NDC_Data[[#This Row],[NDC]])</f>
        <v>0</v>
      </c>
      <c r="J176" s="35" t="e">
        <f>_xlfn.XLOOKUP(NDC_Data[[#This Row],[NDC]],'Pricing Data'!C:C,'Pricing Data'!F:F)</f>
        <v>#N/A</v>
      </c>
      <c r="K176" s="36" t="e">
        <f>_xlfn.XLOOKUP(NDC_Data[[#This Row],[NDC]],'Pricing Data'!C:C,'Pricing Data'!J:J)</f>
        <v>#N/A</v>
      </c>
      <c r="L176" s="21" t="e">
        <f>I176*(J176-(NDC_Data[[#This Row],[340B Price]]*'Drug Cost Impact Summary'!$D$13))</f>
        <v>#N/A</v>
      </c>
      <c r="M176" s="21" t="e">
        <f>(NDC_Data[[#This Row],[WAC Price]])*(NDC_Data[[#This Row],[Annual 340B Purchases]])</f>
        <v>#N/A</v>
      </c>
      <c r="N176" s="2" t="e">
        <f>(NDC_Data[[#This Row],[340B Price]]*NDC_Data[[#This Row],[Annual 340B Purchases]])-NDC_Data[[#This Row],[Annual Spend at 340B]]</f>
        <v>#N/A</v>
      </c>
      <c r="O176" s="2" t="e">
        <f>(K176-J176)*I176*'Drug Cost Impact Summary'!$E$13</f>
        <v>#N/A</v>
      </c>
      <c r="P176" s="2" t="e">
        <f>NDC_Data[[#This Row],[Annual Spend at WAC]]-NDC_Data[[#This Row],[Annual Spend at 340B]]</f>
        <v>#N/A</v>
      </c>
      <c r="Q176" s="41" t="str">
        <f>IFERROR(NDC_Data[[#This Row],[Annual Inrease in Upfront Inventory Spend]]/NDC_Data[[#This Row],[Annual Spend at 340B]],"0")</f>
        <v>0</v>
      </c>
      <c r="R176" s="2" t="e">
        <f>NDC_Data[[#This Row],[Annual Impact of Lost COGS Discount]]+NDC_Data[[#This Row],[Annual Impact of Denied Rebates]]</f>
        <v>#N/A</v>
      </c>
      <c r="S176" s="6" t="str">
        <f>IFERROR(NDC_Data[[#This Row],[Total Annual Increase in Net Spend]]/NDC_Data[[#This Row],[Annual Spend at 340B]],"0")</f>
        <v>0</v>
      </c>
      <c r="T176" s="14"/>
      <c r="U176" s="15" t="e">
        <f>(NDC_Data[[#This Row],[WAC Price]]-NDC_Data[[#This Row],[340B Price]])*(NDC_Data[[#This Row],[Annual 340B Purchases]]/365*7)</f>
        <v>#N/A</v>
      </c>
      <c r="V176" s="2" t="e">
        <f>(NDC_Data[[#This Row],[WAC Price]]-NDC_Data[[#This Row],[340B Price]])*(NDC_Data[[#This Row],[Annual 340B Purchases]]/365*14)</f>
        <v>#N/A</v>
      </c>
      <c r="W176" s="2" t="e">
        <f>(NDC_Data[[#This Row],[WAC Price]]-NDC_Data[[#This Row],[340B Price]])*(NDC_Data[[#This Row],[Annual 340B Purchases]]/365*30)</f>
        <v>#N/A</v>
      </c>
      <c r="X176" s="2" t="e">
        <f>(NDC_Data[[#This Row],[WAC Price]]-NDC_Data[[#This Row],[340B Price]])*(NDC_Data[[#This Row],[Annual 340B Purchases]]/365*45)</f>
        <v>#N/A</v>
      </c>
      <c r="Y176" s="2" t="e">
        <f>(NDC_Data[[#This Row],[WAC Price]]-NDC_Data[[#This Row],[340B Price]])*(NDC_Data[[#This Row],[Annual 340B Purchases]]/365*60)</f>
        <v>#N/A</v>
      </c>
      <c r="Z176" s="2" t="e">
        <f>(NDC_Data[[#This Row],[WAC Price]]-NDC_Data[[#This Row],[340B Price]])*(NDC_Data[[#This Row],[Annual 340B Purchases]]/365*120)</f>
        <v>#N/A</v>
      </c>
      <c r="AA176" s="16" t="e">
        <f>(NDC_Data[[#This Row],[WAC Price]]-NDC_Data[[#This Row],[340B Price]])*(NDC_Data[[#This Row],[Annual 340B Purchases]])</f>
        <v>#N/A</v>
      </c>
      <c r="AC176" s="7"/>
      <c r="AD176" s="8"/>
    </row>
    <row r="177" spans="1:30" x14ac:dyDescent="0.55000000000000004">
      <c r="A177" s="38">
        <v>78077767</v>
      </c>
      <c r="B177" s="38" t="s">
        <v>41</v>
      </c>
      <c r="C177" s="39" t="s">
        <v>257</v>
      </c>
      <c r="D177" s="39" t="s">
        <v>26</v>
      </c>
      <c r="E177" s="39" t="s">
        <v>110</v>
      </c>
      <c r="F177" s="39" t="s">
        <v>109</v>
      </c>
      <c r="G177" s="39" t="s">
        <v>109</v>
      </c>
      <c r="H177" s="39" t="s">
        <v>234</v>
      </c>
      <c r="I177" s="24">
        <f>SUMIFS('Historical Purchases'!Q:Q,'Historical Purchases'!N:N,NDC_Data[[#This Row],[NDC]])</f>
        <v>0</v>
      </c>
      <c r="J177" s="35" t="e">
        <f>_xlfn.XLOOKUP(NDC_Data[[#This Row],[NDC]],'Pricing Data'!C:C,'Pricing Data'!F:F)</f>
        <v>#N/A</v>
      </c>
      <c r="K177" s="36" t="e">
        <f>_xlfn.XLOOKUP(NDC_Data[[#This Row],[NDC]],'Pricing Data'!C:C,'Pricing Data'!J:J)</f>
        <v>#N/A</v>
      </c>
      <c r="L177" s="45" t="e">
        <f>I177*(J177-(NDC_Data[[#This Row],[340B Price]]*'Drug Cost Impact Summary'!$D$13))</f>
        <v>#N/A</v>
      </c>
      <c r="M177" s="45" t="e">
        <f>(NDC_Data[[#This Row],[WAC Price]])*(NDC_Data[[#This Row],[Annual 340B Purchases]])</f>
        <v>#N/A</v>
      </c>
      <c r="N177" s="40" t="e">
        <f>(NDC_Data[[#This Row],[340B Price]]*NDC_Data[[#This Row],[Annual 340B Purchases]])-NDC_Data[[#This Row],[Annual Spend at 340B]]</f>
        <v>#N/A</v>
      </c>
      <c r="O177" s="40" t="e">
        <f>(K177-J177)*I177*'Drug Cost Impact Summary'!$E$13</f>
        <v>#N/A</v>
      </c>
      <c r="P177" s="40" t="e">
        <f>NDC_Data[[#This Row],[Annual Spend at WAC]]-NDC_Data[[#This Row],[Annual Spend at 340B]]</f>
        <v>#N/A</v>
      </c>
      <c r="Q177" s="41" t="str">
        <f>IFERROR(NDC_Data[[#This Row],[Annual Inrease in Upfront Inventory Spend]]/NDC_Data[[#This Row],[Annual Spend at 340B]],"0")</f>
        <v>0</v>
      </c>
      <c r="R177" s="40" t="e">
        <f>NDC_Data[[#This Row],[Annual Impact of Lost COGS Discount]]+NDC_Data[[#This Row],[Annual Impact of Denied Rebates]]</f>
        <v>#N/A</v>
      </c>
      <c r="S177" s="42" t="str">
        <f>IFERROR(NDC_Data[[#This Row],[Total Annual Increase in Net Spend]]/NDC_Data[[#This Row],[Annual Spend at 340B]],"0")</f>
        <v>0</v>
      </c>
      <c r="T177" s="14"/>
      <c r="U177" s="43" t="e">
        <f>(NDC_Data[[#This Row],[WAC Price]]-NDC_Data[[#This Row],[340B Price]])*(NDC_Data[[#This Row],[Annual 340B Purchases]]/365*7)</f>
        <v>#N/A</v>
      </c>
      <c r="V177" s="40" t="e">
        <f>(NDC_Data[[#This Row],[WAC Price]]-NDC_Data[[#This Row],[340B Price]])*(NDC_Data[[#This Row],[Annual 340B Purchases]]/365*14)</f>
        <v>#N/A</v>
      </c>
      <c r="W177" s="40" t="e">
        <f>(NDC_Data[[#This Row],[WAC Price]]-NDC_Data[[#This Row],[340B Price]])*(NDC_Data[[#This Row],[Annual 340B Purchases]]/365*30)</f>
        <v>#N/A</v>
      </c>
      <c r="X177" s="40" t="e">
        <f>(NDC_Data[[#This Row],[WAC Price]]-NDC_Data[[#This Row],[340B Price]])*(NDC_Data[[#This Row],[Annual 340B Purchases]]/365*45)</f>
        <v>#N/A</v>
      </c>
      <c r="Y177" s="40" t="e">
        <f>(NDC_Data[[#This Row],[WAC Price]]-NDC_Data[[#This Row],[340B Price]])*(NDC_Data[[#This Row],[Annual 340B Purchases]]/365*60)</f>
        <v>#N/A</v>
      </c>
      <c r="Z177" s="40" t="e">
        <f>(NDC_Data[[#This Row],[WAC Price]]-NDC_Data[[#This Row],[340B Price]])*(NDC_Data[[#This Row],[Annual 340B Purchases]]/365*120)</f>
        <v>#N/A</v>
      </c>
      <c r="AA177" s="44" t="e">
        <f>(NDC_Data[[#This Row],[WAC Price]]-NDC_Data[[#This Row],[340B Price]])*(NDC_Data[[#This Row],[Annual 340B Purchases]])</f>
        <v>#N/A</v>
      </c>
      <c r="AC177" s="7"/>
      <c r="AD177" s="8"/>
    </row>
    <row r="178" spans="1:30" x14ac:dyDescent="0.55000000000000004">
      <c r="A178" s="9">
        <v>78069620</v>
      </c>
      <c r="B178" s="9" t="s">
        <v>41</v>
      </c>
      <c r="C178" s="1" t="s">
        <v>258</v>
      </c>
      <c r="D178" s="1" t="s">
        <v>26</v>
      </c>
      <c r="E178" s="1" t="s">
        <v>110</v>
      </c>
      <c r="F178" s="1" t="s">
        <v>109</v>
      </c>
      <c r="G178" s="1" t="s">
        <v>109</v>
      </c>
      <c r="H178" s="1" t="s">
        <v>145</v>
      </c>
      <c r="I178" s="24">
        <f>SUMIFS('Historical Purchases'!Q:Q,'Historical Purchases'!N:N,NDC_Data[[#This Row],[NDC]])</f>
        <v>0</v>
      </c>
      <c r="J178" s="35" t="e">
        <f>_xlfn.XLOOKUP(NDC_Data[[#This Row],[NDC]],'Pricing Data'!C:C,'Pricing Data'!F:F)</f>
        <v>#N/A</v>
      </c>
      <c r="K178" s="36" t="e">
        <f>_xlfn.XLOOKUP(NDC_Data[[#This Row],[NDC]],'Pricing Data'!C:C,'Pricing Data'!J:J)</f>
        <v>#N/A</v>
      </c>
      <c r="L178" s="21" t="e">
        <f>I178*(J178-(NDC_Data[[#This Row],[340B Price]]*'Drug Cost Impact Summary'!$D$13))</f>
        <v>#N/A</v>
      </c>
      <c r="M178" s="21" t="e">
        <f>(NDC_Data[[#This Row],[WAC Price]])*(NDC_Data[[#This Row],[Annual 340B Purchases]])</f>
        <v>#N/A</v>
      </c>
      <c r="N178" s="2" t="e">
        <f>(NDC_Data[[#This Row],[340B Price]]*NDC_Data[[#This Row],[Annual 340B Purchases]])-NDC_Data[[#This Row],[Annual Spend at 340B]]</f>
        <v>#N/A</v>
      </c>
      <c r="O178" s="2" t="e">
        <f>(K178-J178)*I178*'Drug Cost Impact Summary'!$E$13</f>
        <v>#N/A</v>
      </c>
      <c r="P178" s="2" t="e">
        <f>NDC_Data[[#This Row],[Annual Spend at WAC]]-NDC_Data[[#This Row],[Annual Spend at 340B]]</f>
        <v>#N/A</v>
      </c>
      <c r="Q178" s="41" t="str">
        <f>IFERROR(NDC_Data[[#This Row],[Annual Inrease in Upfront Inventory Spend]]/NDC_Data[[#This Row],[Annual Spend at 340B]],"0")</f>
        <v>0</v>
      </c>
      <c r="R178" s="2" t="e">
        <f>NDC_Data[[#This Row],[Annual Impact of Lost COGS Discount]]+NDC_Data[[#This Row],[Annual Impact of Denied Rebates]]</f>
        <v>#N/A</v>
      </c>
      <c r="S178" s="6" t="str">
        <f>IFERROR(NDC_Data[[#This Row],[Total Annual Increase in Net Spend]]/NDC_Data[[#This Row],[Annual Spend at 340B]],"0")</f>
        <v>0</v>
      </c>
      <c r="T178" s="14"/>
      <c r="U178" s="15" t="e">
        <f>(NDC_Data[[#This Row],[WAC Price]]-NDC_Data[[#This Row],[340B Price]])*(NDC_Data[[#This Row],[Annual 340B Purchases]]/365*7)</f>
        <v>#N/A</v>
      </c>
      <c r="V178" s="2" t="e">
        <f>(NDC_Data[[#This Row],[WAC Price]]-NDC_Data[[#This Row],[340B Price]])*(NDC_Data[[#This Row],[Annual 340B Purchases]]/365*14)</f>
        <v>#N/A</v>
      </c>
      <c r="W178" s="2" t="e">
        <f>(NDC_Data[[#This Row],[WAC Price]]-NDC_Data[[#This Row],[340B Price]])*(NDC_Data[[#This Row],[Annual 340B Purchases]]/365*30)</f>
        <v>#N/A</v>
      </c>
      <c r="X178" s="2" t="e">
        <f>(NDC_Data[[#This Row],[WAC Price]]-NDC_Data[[#This Row],[340B Price]])*(NDC_Data[[#This Row],[Annual 340B Purchases]]/365*45)</f>
        <v>#N/A</v>
      </c>
      <c r="Y178" s="2" t="e">
        <f>(NDC_Data[[#This Row],[WAC Price]]-NDC_Data[[#This Row],[340B Price]])*(NDC_Data[[#This Row],[Annual 340B Purchases]]/365*60)</f>
        <v>#N/A</v>
      </c>
      <c r="Z178" s="2" t="e">
        <f>(NDC_Data[[#This Row],[WAC Price]]-NDC_Data[[#This Row],[340B Price]])*(NDC_Data[[#This Row],[Annual 340B Purchases]]/365*120)</f>
        <v>#N/A</v>
      </c>
      <c r="AA178" s="16" t="e">
        <f>(NDC_Data[[#This Row],[WAC Price]]-NDC_Data[[#This Row],[340B Price]])*(NDC_Data[[#This Row],[Annual 340B Purchases]])</f>
        <v>#N/A</v>
      </c>
      <c r="AC178" s="7"/>
      <c r="AD178" s="8"/>
    </row>
    <row r="179" spans="1:30" x14ac:dyDescent="0.55000000000000004">
      <c r="A179" s="38">
        <v>78069667</v>
      </c>
      <c r="B179" s="38" t="s">
        <v>41</v>
      </c>
      <c r="C179" s="39" t="s">
        <v>258</v>
      </c>
      <c r="D179" s="39" t="s">
        <v>26</v>
      </c>
      <c r="E179" s="39" t="s">
        <v>110</v>
      </c>
      <c r="F179" s="39" t="s">
        <v>109</v>
      </c>
      <c r="G179" s="39" t="s">
        <v>109</v>
      </c>
      <c r="H179" s="39" t="s">
        <v>234</v>
      </c>
      <c r="I179" s="24">
        <f>SUMIFS('Historical Purchases'!Q:Q,'Historical Purchases'!N:N,NDC_Data[[#This Row],[NDC]])</f>
        <v>0</v>
      </c>
      <c r="J179" s="35" t="e">
        <f>_xlfn.XLOOKUP(NDC_Data[[#This Row],[NDC]],'Pricing Data'!C:C,'Pricing Data'!F:F)</f>
        <v>#N/A</v>
      </c>
      <c r="K179" s="36" t="e">
        <f>_xlfn.XLOOKUP(NDC_Data[[#This Row],[NDC]],'Pricing Data'!C:C,'Pricing Data'!J:J)</f>
        <v>#N/A</v>
      </c>
      <c r="L179" s="45" t="e">
        <f>I179*(J179-(NDC_Data[[#This Row],[340B Price]]*'Drug Cost Impact Summary'!$D$13))</f>
        <v>#N/A</v>
      </c>
      <c r="M179" s="45" t="e">
        <f>(NDC_Data[[#This Row],[WAC Price]])*(NDC_Data[[#This Row],[Annual 340B Purchases]])</f>
        <v>#N/A</v>
      </c>
      <c r="N179" s="40" t="e">
        <f>(NDC_Data[[#This Row],[340B Price]]*NDC_Data[[#This Row],[Annual 340B Purchases]])-NDC_Data[[#This Row],[Annual Spend at 340B]]</f>
        <v>#N/A</v>
      </c>
      <c r="O179" s="40" t="e">
        <f>(K179-J179)*I179*'Drug Cost Impact Summary'!$E$13</f>
        <v>#N/A</v>
      </c>
      <c r="P179" s="40" t="e">
        <f>NDC_Data[[#This Row],[Annual Spend at WAC]]-NDC_Data[[#This Row],[Annual Spend at 340B]]</f>
        <v>#N/A</v>
      </c>
      <c r="Q179" s="41" t="str">
        <f>IFERROR(NDC_Data[[#This Row],[Annual Inrease in Upfront Inventory Spend]]/NDC_Data[[#This Row],[Annual Spend at 340B]],"0")</f>
        <v>0</v>
      </c>
      <c r="R179" s="40" t="e">
        <f>NDC_Data[[#This Row],[Annual Impact of Lost COGS Discount]]+NDC_Data[[#This Row],[Annual Impact of Denied Rebates]]</f>
        <v>#N/A</v>
      </c>
      <c r="S179" s="42" t="str">
        <f>IFERROR(NDC_Data[[#This Row],[Total Annual Increase in Net Spend]]/NDC_Data[[#This Row],[Annual Spend at 340B]],"0")</f>
        <v>0</v>
      </c>
      <c r="T179" s="14"/>
      <c r="U179" s="43" t="e">
        <f>(NDC_Data[[#This Row],[WAC Price]]-NDC_Data[[#This Row],[340B Price]])*(NDC_Data[[#This Row],[Annual 340B Purchases]]/365*7)</f>
        <v>#N/A</v>
      </c>
      <c r="V179" s="40" t="e">
        <f>(NDC_Data[[#This Row],[WAC Price]]-NDC_Data[[#This Row],[340B Price]])*(NDC_Data[[#This Row],[Annual 340B Purchases]]/365*14)</f>
        <v>#N/A</v>
      </c>
      <c r="W179" s="40" t="e">
        <f>(NDC_Data[[#This Row],[WAC Price]]-NDC_Data[[#This Row],[340B Price]])*(NDC_Data[[#This Row],[Annual 340B Purchases]]/365*30)</f>
        <v>#N/A</v>
      </c>
      <c r="X179" s="40" t="e">
        <f>(NDC_Data[[#This Row],[WAC Price]]-NDC_Data[[#This Row],[340B Price]])*(NDC_Data[[#This Row],[Annual 340B Purchases]]/365*45)</f>
        <v>#N/A</v>
      </c>
      <c r="Y179" s="40" t="e">
        <f>(NDC_Data[[#This Row],[WAC Price]]-NDC_Data[[#This Row],[340B Price]])*(NDC_Data[[#This Row],[Annual 340B Purchases]]/365*60)</f>
        <v>#N/A</v>
      </c>
      <c r="Z179" s="40" t="e">
        <f>(NDC_Data[[#This Row],[WAC Price]]-NDC_Data[[#This Row],[340B Price]])*(NDC_Data[[#This Row],[Annual 340B Purchases]]/365*120)</f>
        <v>#N/A</v>
      </c>
      <c r="AA179" s="44" t="e">
        <f>(NDC_Data[[#This Row],[WAC Price]]-NDC_Data[[#This Row],[340B Price]])*(NDC_Data[[#This Row],[Annual 340B Purchases]])</f>
        <v>#N/A</v>
      </c>
      <c r="AC179" s="7"/>
      <c r="AD179" s="8"/>
    </row>
    <row r="180" spans="1:30" x14ac:dyDescent="0.55000000000000004">
      <c r="A180" s="9">
        <v>78123820</v>
      </c>
      <c r="B180" s="9" t="s">
        <v>41</v>
      </c>
      <c r="C180" s="1" t="s">
        <v>259</v>
      </c>
      <c r="D180" s="1" t="s">
        <v>26</v>
      </c>
      <c r="E180" s="1" t="s">
        <v>110</v>
      </c>
      <c r="F180" s="1" t="s">
        <v>109</v>
      </c>
      <c r="G180" s="1" t="s">
        <v>109</v>
      </c>
      <c r="H180" s="1" t="s">
        <v>145</v>
      </c>
      <c r="I180" s="24">
        <f>SUMIFS('Historical Purchases'!Q:Q,'Historical Purchases'!N:N,NDC_Data[[#This Row],[NDC]])</f>
        <v>0</v>
      </c>
      <c r="J180" s="35" t="e">
        <f>_xlfn.XLOOKUP(NDC_Data[[#This Row],[NDC]],'Pricing Data'!C:C,'Pricing Data'!F:F)</f>
        <v>#N/A</v>
      </c>
      <c r="K180" s="36" t="e">
        <f>_xlfn.XLOOKUP(NDC_Data[[#This Row],[NDC]],'Pricing Data'!C:C,'Pricing Data'!J:J)</f>
        <v>#N/A</v>
      </c>
      <c r="L180" s="21" t="e">
        <f>I180*(J180-(NDC_Data[[#This Row],[340B Price]]*'Drug Cost Impact Summary'!$D$13))</f>
        <v>#N/A</v>
      </c>
      <c r="M180" s="21" t="e">
        <f>(NDC_Data[[#This Row],[WAC Price]])*(NDC_Data[[#This Row],[Annual 340B Purchases]])</f>
        <v>#N/A</v>
      </c>
      <c r="N180" s="2" t="e">
        <f>(NDC_Data[[#This Row],[340B Price]]*NDC_Data[[#This Row],[Annual 340B Purchases]])-NDC_Data[[#This Row],[Annual Spend at 340B]]</f>
        <v>#N/A</v>
      </c>
      <c r="O180" s="2" t="e">
        <f>(K180-J180)*I180*'Drug Cost Impact Summary'!$E$13</f>
        <v>#N/A</v>
      </c>
      <c r="P180" s="2" t="e">
        <f>NDC_Data[[#This Row],[Annual Spend at WAC]]-NDC_Data[[#This Row],[Annual Spend at 340B]]</f>
        <v>#N/A</v>
      </c>
      <c r="Q180" s="41" t="str">
        <f>IFERROR(NDC_Data[[#This Row],[Annual Inrease in Upfront Inventory Spend]]/NDC_Data[[#This Row],[Annual Spend at 340B]],"0")</f>
        <v>0</v>
      </c>
      <c r="R180" s="2" t="e">
        <f>NDC_Data[[#This Row],[Annual Impact of Lost COGS Discount]]+NDC_Data[[#This Row],[Annual Impact of Denied Rebates]]</f>
        <v>#N/A</v>
      </c>
      <c r="S180" s="6" t="str">
        <f>IFERROR(NDC_Data[[#This Row],[Total Annual Increase in Net Spend]]/NDC_Data[[#This Row],[Annual Spend at 340B]],"0")</f>
        <v>0</v>
      </c>
      <c r="T180" s="14"/>
      <c r="U180" s="15" t="e">
        <f>(NDC_Data[[#This Row],[WAC Price]]-NDC_Data[[#This Row],[340B Price]])*(NDC_Data[[#This Row],[Annual 340B Purchases]]/365*7)</f>
        <v>#N/A</v>
      </c>
      <c r="V180" s="2" t="e">
        <f>(NDC_Data[[#This Row],[WAC Price]]-NDC_Data[[#This Row],[340B Price]])*(NDC_Data[[#This Row],[Annual 340B Purchases]]/365*14)</f>
        <v>#N/A</v>
      </c>
      <c r="W180" s="2" t="e">
        <f>(NDC_Data[[#This Row],[WAC Price]]-NDC_Data[[#This Row],[340B Price]])*(NDC_Data[[#This Row],[Annual 340B Purchases]]/365*30)</f>
        <v>#N/A</v>
      </c>
      <c r="X180" s="2" t="e">
        <f>(NDC_Data[[#This Row],[WAC Price]]-NDC_Data[[#This Row],[340B Price]])*(NDC_Data[[#This Row],[Annual 340B Purchases]]/365*45)</f>
        <v>#N/A</v>
      </c>
      <c r="Y180" s="2" t="e">
        <f>(NDC_Data[[#This Row],[WAC Price]]-NDC_Data[[#This Row],[340B Price]])*(NDC_Data[[#This Row],[Annual 340B Purchases]]/365*60)</f>
        <v>#N/A</v>
      </c>
      <c r="Z180" s="2" t="e">
        <f>(NDC_Data[[#This Row],[WAC Price]]-NDC_Data[[#This Row],[340B Price]])*(NDC_Data[[#This Row],[Annual 340B Purchases]]/365*120)</f>
        <v>#N/A</v>
      </c>
      <c r="AA180" s="16" t="e">
        <f>(NDC_Data[[#This Row],[WAC Price]]-NDC_Data[[#This Row],[340B Price]])*(NDC_Data[[#This Row],[Annual 340B Purchases]])</f>
        <v>#N/A</v>
      </c>
      <c r="AC180" s="7"/>
      <c r="AD180" s="8"/>
    </row>
    <row r="181" spans="1:30" x14ac:dyDescent="0.55000000000000004">
      <c r="A181" s="38">
        <v>78123120</v>
      </c>
      <c r="B181" s="38" t="s">
        <v>41</v>
      </c>
      <c r="C181" s="39" t="s">
        <v>260</v>
      </c>
      <c r="D181" s="39" t="s">
        <v>26</v>
      </c>
      <c r="E181" s="39" t="s">
        <v>110</v>
      </c>
      <c r="F181" s="39" t="s">
        <v>109</v>
      </c>
      <c r="G181" s="39" t="s">
        <v>109</v>
      </c>
      <c r="H181" s="39" t="s">
        <v>145</v>
      </c>
      <c r="I181" s="24">
        <f>SUMIFS('Historical Purchases'!Q:Q,'Historical Purchases'!N:N,NDC_Data[[#This Row],[NDC]])</f>
        <v>0</v>
      </c>
      <c r="J181" s="35" t="e">
        <f>_xlfn.XLOOKUP(NDC_Data[[#This Row],[NDC]],'Pricing Data'!C:C,'Pricing Data'!F:F)</f>
        <v>#N/A</v>
      </c>
      <c r="K181" s="36" t="e">
        <f>_xlfn.XLOOKUP(NDC_Data[[#This Row],[NDC]],'Pricing Data'!C:C,'Pricing Data'!J:J)</f>
        <v>#N/A</v>
      </c>
      <c r="L181" s="45" t="e">
        <f>I181*(J181-(NDC_Data[[#This Row],[340B Price]]*'Drug Cost Impact Summary'!$D$13))</f>
        <v>#N/A</v>
      </c>
      <c r="M181" s="45" t="e">
        <f>(NDC_Data[[#This Row],[WAC Price]])*(NDC_Data[[#This Row],[Annual 340B Purchases]])</f>
        <v>#N/A</v>
      </c>
      <c r="N181" s="40" t="e">
        <f>(NDC_Data[[#This Row],[340B Price]]*NDC_Data[[#This Row],[Annual 340B Purchases]])-NDC_Data[[#This Row],[Annual Spend at 340B]]</f>
        <v>#N/A</v>
      </c>
      <c r="O181" s="40" t="e">
        <f>(K181-J181)*I181*'Drug Cost Impact Summary'!$E$13</f>
        <v>#N/A</v>
      </c>
      <c r="P181" s="40" t="e">
        <f>NDC_Data[[#This Row],[Annual Spend at WAC]]-NDC_Data[[#This Row],[Annual Spend at 340B]]</f>
        <v>#N/A</v>
      </c>
      <c r="Q181" s="41" t="str">
        <f>IFERROR(NDC_Data[[#This Row],[Annual Inrease in Upfront Inventory Spend]]/NDC_Data[[#This Row],[Annual Spend at 340B]],"0")</f>
        <v>0</v>
      </c>
      <c r="R181" s="40" t="e">
        <f>NDC_Data[[#This Row],[Annual Impact of Lost COGS Discount]]+NDC_Data[[#This Row],[Annual Impact of Denied Rebates]]</f>
        <v>#N/A</v>
      </c>
      <c r="S181" s="42" t="str">
        <f>IFERROR(NDC_Data[[#This Row],[Total Annual Increase in Net Spend]]/NDC_Data[[#This Row],[Annual Spend at 340B]],"0")</f>
        <v>0</v>
      </c>
      <c r="T181" s="14"/>
      <c r="U181" s="43" t="e">
        <f>(NDC_Data[[#This Row],[WAC Price]]-NDC_Data[[#This Row],[340B Price]])*(NDC_Data[[#This Row],[Annual 340B Purchases]]/365*7)</f>
        <v>#N/A</v>
      </c>
      <c r="V181" s="40" t="e">
        <f>(NDC_Data[[#This Row],[WAC Price]]-NDC_Data[[#This Row],[340B Price]])*(NDC_Data[[#This Row],[Annual 340B Purchases]]/365*14)</f>
        <v>#N/A</v>
      </c>
      <c r="W181" s="40" t="e">
        <f>(NDC_Data[[#This Row],[WAC Price]]-NDC_Data[[#This Row],[340B Price]])*(NDC_Data[[#This Row],[Annual 340B Purchases]]/365*30)</f>
        <v>#N/A</v>
      </c>
      <c r="X181" s="40" t="e">
        <f>(NDC_Data[[#This Row],[WAC Price]]-NDC_Data[[#This Row],[340B Price]])*(NDC_Data[[#This Row],[Annual 340B Purchases]]/365*45)</f>
        <v>#N/A</v>
      </c>
      <c r="Y181" s="40" t="e">
        <f>(NDC_Data[[#This Row],[WAC Price]]-NDC_Data[[#This Row],[340B Price]])*(NDC_Data[[#This Row],[Annual 340B Purchases]]/365*60)</f>
        <v>#N/A</v>
      </c>
      <c r="Z181" s="40" t="e">
        <f>(NDC_Data[[#This Row],[WAC Price]]-NDC_Data[[#This Row],[340B Price]])*(NDC_Data[[#This Row],[Annual 340B Purchases]]/365*120)</f>
        <v>#N/A</v>
      </c>
      <c r="AA181" s="44" t="e">
        <f>(NDC_Data[[#This Row],[WAC Price]]-NDC_Data[[#This Row],[340B Price]])*(NDC_Data[[#This Row],[Annual 340B Purchases]])</f>
        <v>#N/A</v>
      </c>
      <c r="AC181" s="7"/>
      <c r="AD181" s="8"/>
    </row>
    <row r="182" spans="1:30" x14ac:dyDescent="0.55000000000000004">
      <c r="A182" s="9">
        <v>78086001</v>
      </c>
      <c r="B182" s="9" t="s">
        <v>75</v>
      </c>
      <c r="C182" s="1" t="s">
        <v>261</v>
      </c>
      <c r="D182" s="1" t="s">
        <v>26</v>
      </c>
      <c r="E182" s="1" t="s">
        <v>109</v>
      </c>
      <c r="F182" s="1" t="s">
        <v>109</v>
      </c>
      <c r="G182" s="1" t="s">
        <v>110</v>
      </c>
      <c r="H182" s="1" t="s">
        <v>182</v>
      </c>
      <c r="I182" s="24">
        <f>SUMIFS('Historical Purchases'!Q:Q,'Historical Purchases'!N:N,NDC_Data[[#This Row],[NDC]])</f>
        <v>0</v>
      </c>
      <c r="J182" s="35" t="e">
        <f>_xlfn.XLOOKUP(NDC_Data[[#This Row],[NDC]],'Pricing Data'!C:C,'Pricing Data'!F:F)</f>
        <v>#N/A</v>
      </c>
      <c r="K182" s="36" t="e">
        <f>_xlfn.XLOOKUP(NDC_Data[[#This Row],[NDC]],'Pricing Data'!C:C,'Pricing Data'!J:J)</f>
        <v>#N/A</v>
      </c>
      <c r="L182" s="21" t="e">
        <f>I182*(J182-(NDC_Data[[#This Row],[340B Price]]*'Drug Cost Impact Summary'!$D$13))</f>
        <v>#N/A</v>
      </c>
      <c r="M182" s="21" t="e">
        <f>(NDC_Data[[#This Row],[WAC Price]])*(NDC_Data[[#This Row],[Annual 340B Purchases]])</f>
        <v>#N/A</v>
      </c>
      <c r="N182" s="2" t="e">
        <f>(NDC_Data[[#This Row],[340B Price]]*NDC_Data[[#This Row],[Annual 340B Purchases]])-NDC_Data[[#This Row],[Annual Spend at 340B]]</f>
        <v>#N/A</v>
      </c>
      <c r="O182" s="2" t="e">
        <f>(K182-J182)*I182*'Drug Cost Impact Summary'!$E$13</f>
        <v>#N/A</v>
      </c>
      <c r="P182" s="2" t="e">
        <f>NDC_Data[[#This Row],[Annual Spend at WAC]]-NDC_Data[[#This Row],[Annual Spend at 340B]]</f>
        <v>#N/A</v>
      </c>
      <c r="Q182" s="41" t="str">
        <f>IFERROR(NDC_Data[[#This Row],[Annual Inrease in Upfront Inventory Spend]]/NDC_Data[[#This Row],[Annual Spend at 340B]],"0")</f>
        <v>0</v>
      </c>
      <c r="R182" s="2" t="e">
        <f>NDC_Data[[#This Row],[Annual Impact of Lost COGS Discount]]+NDC_Data[[#This Row],[Annual Impact of Denied Rebates]]</f>
        <v>#N/A</v>
      </c>
      <c r="S182" s="6" t="str">
        <f>IFERROR(NDC_Data[[#This Row],[Total Annual Increase in Net Spend]]/NDC_Data[[#This Row],[Annual Spend at 340B]],"0")</f>
        <v>0</v>
      </c>
      <c r="T182" s="14"/>
      <c r="U182" s="15" t="e">
        <f>(NDC_Data[[#This Row],[WAC Price]]-NDC_Data[[#This Row],[340B Price]])*(NDC_Data[[#This Row],[Annual 340B Purchases]]/365*7)</f>
        <v>#N/A</v>
      </c>
      <c r="V182" s="2" t="e">
        <f>(NDC_Data[[#This Row],[WAC Price]]-NDC_Data[[#This Row],[340B Price]])*(NDC_Data[[#This Row],[Annual 340B Purchases]]/365*14)</f>
        <v>#N/A</v>
      </c>
      <c r="W182" s="2" t="e">
        <f>(NDC_Data[[#This Row],[WAC Price]]-NDC_Data[[#This Row],[340B Price]])*(NDC_Data[[#This Row],[Annual 340B Purchases]]/365*30)</f>
        <v>#N/A</v>
      </c>
      <c r="X182" s="2" t="e">
        <f>(NDC_Data[[#This Row],[WAC Price]]-NDC_Data[[#This Row],[340B Price]])*(NDC_Data[[#This Row],[Annual 340B Purchases]]/365*45)</f>
        <v>#N/A</v>
      </c>
      <c r="Y182" s="2" t="e">
        <f>(NDC_Data[[#This Row],[WAC Price]]-NDC_Data[[#This Row],[340B Price]])*(NDC_Data[[#This Row],[Annual 340B Purchases]]/365*60)</f>
        <v>#N/A</v>
      </c>
      <c r="Z182" s="2" t="e">
        <f>(NDC_Data[[#This Row],[WAC Price]]-NDC_Data[[#This Row],[340B Price]])*(NDC_Data[[#This Row],[Annual 340B Purchases]]/365*120)</f>
        <v>#N/A</v>
      </c>
      <c r="AA182" s="16" t="e">
        <f>(NDC_Data[[#This Row],[WAC Price]]-NDC_Data[[#This Row],[340B Price]])*(NDC_Data[[#This Row],[Annual 340B Purchases]])</f>
        <v>#N/A</v>
      </c>
      <c r="AC182" s="7"/>
      <c r="AD182" s="8"/>
    </row>
    <row r="183" spans="1:30" x14ac:dyDescent="0.55000000000000004">
      <c r="A183" s="38">
        <v>78086742</v>
      </c>
      <c r="B183" s="38" t="s">
        <v>75</v>
      </c>
      <c r="C183" s="39" t="s">
        <v>262</v>
      </c>
      <c r="D183" s="39" t="s">
        <v>26</v>
      </c>
      <c r="E183" s="39" t="s">
        <v>109</v>
      </c>
      <c r="F183" s="39" t="s">
        <v>109</v>
      </c>
      <c r="G183" s="39" t="s">
        <v>110</v>
      </c>
      <c r="H183" s="39" t="s">
        <v>263</v>
      </c>
      <c r="I183" s="24">
        <f>SUMIFS('Historical Purchases'!Q:Q,'Historical Purchases'!N:N,NDC_Data[[#This Row],[NDC]])</f>
        <v>0</v>
      </c>
      <c r="J183" s="35" t="e">
        <f>_xlfn.XLOOKUP(NDC_Data[[#This Row],[NDC]],'Pricing Data'!C:C,'Pricing Data'!F:F)</f>
        <v>#N/A</v>
      </c>
      <c r="K183" s="36" t="e">
        <f>_xlfn.XLOOKUP(NDC_Data[[#This Row],[NDC]],'Pricing Data'!C:C,'Pricing Data'!J:J)</f>
        <v>#N/A</v>
      </c>
      <c r="L183" s="45" t="e">
        <f>I183*(J183-(NDC_Data[[#This Row],[340B Price]]*'Drug Cost Impact Summary'!$D$13))</f>
        <v>#N/A</v>
      </c>
      <c r="M183" s="45" t="e">
        <f>(NDC_Data[[#This Row],[WAC Price]])*(NDC_Data[[#This Row],[Annual 340B Purchases]])</f>
        <v>#N/A</v>
      </c>
      <c r="N183" s="40" t="e">
        <f>(NDC_Data[[#This Row],[340B Price]]*NDC_Data[[#This Row],[Annual 340B Purchases]])-NDC_Data[[#This Row],[Annual Spend at 340B]]</f>
        <v>#N/A</v>
      </c>
      <c r="O183" s="40" t="e">
        <f>(K183-J183)*I183*'Drug Cost Impact Summary'!$E$13</f>
        <v>#N/A</v>
      </c>
      <c r="P183" s="40" t="e">
        <f>NDC_Data[[#This Row],[Annual Spend at WAC]]-NDC_Data[[#This Row],[Annual Spend at 340B]]</f>
        <v>#N/A</v>
      </c>
      <c r="Q183" s="41" t="str">
        <f>IFERROR(NDC_Data[[#This Row],[Annual Inrease in Upfront Inventory Spend]]/NDC_Data[[#This Row],[Annual Spend at 340B]],"0")</f>
        <v>0</v>
      </c>
      <c r="R183" s="40" t="e">
        <f>NDC_Data[[#This Row],[Annual Impact of Lost COGS Discount]]+NDC_Data[[#This Row],[Annual Impact of Denied Rebates]]</f>
        <v>#N/A</v>
      </c>
      <c r="S183" s="42" t="str">
        <f>IFERROR(NDC_Data[[#This Row],[Total Annual Increase in Net Spend]]/NDC_Data[[#This Row],[Annual Spend at 340B]],"0")</f>
        <v>0</v>
      </c>
      <c r="T183" s="14"/>
      <c r="U183" s="43" t="e">
        <f>(NDC_Data[[#This Row],[WAC Price]]-NDC_Data[[#This Row],[340B Price]])*(NDC_Data[[#This Row],[Annual 340B Purchases]]/365*7)</f>
        <v>#N/A</v>
      </c>
      <c r="V183" s="40" t="e">
        <f>(NDC_Data[[#This Row],[WAC Price]]-NDC_Data[[#This Row],[340B Price]])*(NDC_Data[[#This Row],[Annual 340B Purchases]]/365*14)</f>
        <v>#N/A</v>
      </c>
      <c r="W183" s="40" t="e">
        <f>(NDC_Data[[#This Row],[WAC Price]]-NDC_Data[[#This Row],[340B Price]])*(NDC_Data[[#This Row],[Annual 340B Purchases]]/365*30)</f>
        <v>#N/A</v>
      </c>
      <c r="X183" s="40" t="e">
        <f>(NDC_Data[[#This Row],[WAC Price]]-NDC_Data[[#This Row],[340B Price]])*(NDC_Data[[#This Row],[Annual 340B Purchases]]/365*45)</f>
        <v>#N/A</v>
      </c>
      <c r="Y183" s="40" t="e">
        <f>(NDC_Data[[#This Row],[WAC Price]]-NDC_Data[[#This Row],[340B Price]])*(NDC_Data[[#This Row],[Annual 340B Purchases]]/365*60)</f>
        <v>#N/A</v>
      </c>
      <c r="Z183" s="40" t="e">
        <f>(NDC_Data[[#This Row],[WAC Price]]-NDC_Data[[#This Row],[340B Price]])*(NDC_Data[[#This Row],[Annual 340B Purchases]]/365*120)</f>
        <v>#N/A</v>
      </c>
      <c r="AA183" s="44" t="e">
        <f>(NDC_Data[[#This Row],[WAC Price]]-NDC_Data[[#This Row],[340B Price]])*(NDC_Data[[#This Row],[Annual 340B Purchases]])</f>
        <v>#N/A</v>
      </c>
      <c r="AC183" s="7"/>
      <c r="AD183" s="8"/>
    </row>
    <row r="184" spans="1:30" x14ac:dyDescent="0.55000000000000004">
      <c r="A184" s="9">
        <v>78087463</v>
      </c>
      <c r="B184" s="9" t="s">
        <v>75</v>
      </c>
      <c r="C184" s="1" t="s">
        <v>264</v>
      </c>
      <c r="D184" s="1" t="s">
        <v>26</v>
      </c>
      <c r="E184" s="1" t="s">
        <v>109</v>
      </c>
      <c r="F184" s="1" t="s">
        <v>109</v>
      </c>
      <c r="G184" s="1" t="s">
        <v>110</v>
      </c>
      <c r="H184" s="1" t="s">
        <v>265</v>
      </c>
      <c r="I184" s="24">
        <f>SUMIFS('Historical Purchases'!Q:Q,'Historical Purchases'!N:N,NDC_Data[[#This Row],[NDC]])</f>
        <v>0</v>
      </c>
      <c r="J184" s="35" t="e">
        <f>_xlfn.XLOOKUP(NDC_Data[[#This Row],[NDC]],'Pricing Data'!C:C,'Pricing Data'!F:F)</f>
        <v>#N/A</v>
      </c>
      <c r="K184" s="36" t="e">
        <f>_xlfn.XLOOKUP(NDC_Data[[#This Row],[NDC]],'Pricing Data'!C:C,'Pricing Data'!J:J)</f>
        <v>#N/A</v>
      </c>
      <c r="L184" s="21" t="e">
        <f>I184*(J184-(NDC_Data[[#This Row],[340B Price]]*'Drug Cost Impact Summary'!$D$13))</f>
        <v>#N/A</v>
      </c>
      <c r="M184" s="21" t="e">
        <f>(NDC_Data[[#This Row],[WAC Price]])*(NDC_Data[[#This Row],[Annual 340B Purchases]])</f>
        <v>#N/A</v>
      </c>
      <c r="N184" s="2" t="e">
        <f>(NDC_Data[[#This Row],[340B Price]]*NDC_Data[[#This Row],[Annual 340B Purchases]])-NDC_Data[[#This Row],[Annual Spend at 340B]]</f>
        <v>#N/A</v>
      </c>
      <c r="O184" s="2" t="e">
        <f>(K184-J184)*I184*'Drug Cost Impact Summary'!$E$13</f>
        <v>#N/A</v>
      </c>
      <c r="P184" s="2" t="e">
        <f>NDC_Data[[#This Row],[Annual Spend at WAC]]-NDC_Data[[#This Row],[Annual Spend at 340B]]</f>
        <v>#N/A</v>
      </c>
      <c r="Q184" s="41" t="str">
        <f>IFERROR(NDC_Data[[#This Row],[Annual Inrease in Upfront Inventory Spend]]/NDC_Data[[#This Row],[Annual Spend at 340B]],"0")</f>
        <v>0</v>
      </c>
      <c r="R184" s="2" t="e">
        <f>NDC_Data[[#This Row],[Annual Impact of Lost COGS Discount]]+NDC_Data[[#This Row],[Annual Impact of Denied Rebates]]</f>
        <v>#N/A</v>
      </c>
      <c r="S184" s="6" t="str">
        <f>IFERROR(NDC_Data[[#This Row],[Total Annual Increase in Net Spend]]/NDC_Data[[#This Row],[Annual Spend at 340B]],"0")</f>
        <v>0</v>
      </c>
      <c r="T184" s="14"/>
      <c r="U184" s="15" t="e">
        <f>(NDC_Data[[#This Row],[WAC Price]]-NDC_Data[[#This Row],[340B Price]])*(NDC_Data[[#This Row],[Annual 340B Purchases]]/365*7)</f>
        <v>#N/A</v>
      </c>
      <c r="V184" s="2" t="e">
        <f>(NDC_Data[[#This Row],[WAC Price]]-NDC_Data[[#This Row],[340B Price]])*(NDC_Data[[#This Row],[Annual 340B Purchases]]/365*14)</f>
        <v>#N/A</v>
      </c>
      <c r="W184" s="2" t="e">
        <f>(NDC_Data[[#This Row],[WAC Price]]-NDC_Data[[#This Row],[340B Price]])*(NDC_Data[[#This Row],[Annual 340B Purchases]]/365*30)</f>
        <v>#N/A</v>
      </c>
      <c r="X184" s="2" t="e">
        <f>(NDC_Data[[#This Row],[WAC Price]]-NDC_Data[[#This Row],[340B Price]])*(NDC_Data[[#This Row],[Annual 340B Purchases]]/365*45)</f>
        <v>#N/A</v>
      </c>
      <c r="Y184" s="2" t="e">
        <f>(NDC_Data[[#This Row],[WAC Price]]-NDC_Data[[#This Row],[340B Price]])*(NDC_Data[[#This Row],[Annual 340B Purchases]]/365*60)</f>
        <v>#N/A</v>
      </c>
      <c r="Z184" s="2" t="e">
        <f>(NDC_Data[[#This Row],[WAC Price]]-NDC_Data[[#This Row],[340B Price]])*(NDC_Data[[#This Row],[Annual 340B Purchases]]/365*120)</f>
        <v>#N/A</v>
      </c>
      <c r="AA184" s="16" t="e">
        <f>(NDC_Data[[#This Row],[WAC Price]]-NDC_Data[[#This Row],[340B Price]])*(NDC_Data[[#This Row],[Annual 340B Purchases]])</f>
        <v>#N/A</v>
      </c>
      <c r="AC184" s="7"/>
      <c r="AD184" s="8"/>
    </row>
    <row r="185" spans="1:30" x14ac:dyDescent="0.55000000000000004">
      <c r="A185" s="38">
        <v>169320415</v>
      </c>
      <c r="B185" s="38" t="s">
        <v>43</v>
      </c>
      <c r="C185" s="39" t="s">
        <v>266</v>
      </c>
      <c r="D185" s="39" t="s">
        <v>27</v>
      </c>
      <c r="E185" s="39" t="s">
        <v>110</v>
      </c>
      <c r="F185" s="39" t="s">
        <v>110</v>
      </c>
      <c r="G185" s="39" t="s">
        <v>110</v>
      </c>
      <c r="H185" s="39" t="s">
        <v>267</v>
      </c>
      <c r="I185" s="24">
        <f>SUMIFS('Historical Purchases'!Q:Q,'Historical Purchases'!N:N,NDC_Data[[#This Row],[NDC]])</f>
        <v>0</v>
      </c>
      <c r="J185" s="35" t="e">
        <f>_xlfn.XLOOKUP(NDC_Data[[#This Row],[NDC]],'Pricing Data'!C:C,'Pricing Data'!F:F)</f>
        <v>#N/A</v>
      </c>
      <c r="K185" s="36" t="e">
        <f>_xlfn.XLOOKUP(NDC_Data[[#This Row],[NDC]],'Pricing Data'!C:C,'Pricing Data'!J:J)</f>
        <v>#N/A</v>
      </c>
      <c r="L185" s="45" t="e">
        <f>I185*(J185-(NDC_Data[[#This Row],[340B Price]]*'Drug Cost Impact Summary'!$D$13))</f>
        <v>#N/A</v>
      </c>
      <c r="M185" s="45" t="e">
        <f>(NDC_Data[[#This Row],[WAC Price]])*(NDC_Data[[#This Row],[Annual 340B Purchases]])</f>
        <v>#N/A</v>
      </c>
      <c r="N185" s="40" t="e">
        <f>(NDC_Data[[#This Row],[340B Price]]*NDC_Data[[#This Row],[Annual 340B Purchases]])-NDC_Data[[#This Row],[Annual Spend at 340B]]</f>
        <v>#N/A</v>
      </c>
      <c r="O185" s="40" t="e">
        <f>(K185-J185)*I185*'Drug Cost Impact Summary'!$E$13</f>
        <v>#N/A</v>
      </c>
      <c r="P185" s="40" t="e">
        <f>NDC_Data[[#This Row],[Annual Spend at WAC]]-NDC_Data[[#This Row],[Annual Spend at 340B]]</f>
        <v>#N/A</v>
      </c>
      <c r="Q185" s="41" t="str">
        <f>IFERROR(NDC_Data[[#This Row],[Annual Inrease in Upfront Inventory Spend]]/NDC_Data[[#This Row],[Annual Spend at 340B]],"0")</f>
        <v>0</v>
      </c>
      <c r="R185" s="40" t="e">
        <f>NDC_Data[[#This Row],[Annual Impact of Lost COGS Discount]]+NDC_Data[[#This Row],[Annual Impact of Denied Rebates]]</f>
        <v>#N/A</v>
      </c>
      <c r="S185" s="42" t="str">
        <f>IFERROR(NDC_Data[[#This Row],[Total Annual Increase in Net Spend]]/NDC_Data[[#This Row],[Annual Spend at 340B]],"0")</f>
        <v>0</v>
      </c>
      <c r="T185" s="14"/>
      <c r="U185" s="43" t="e">
        <f>(NDC_Data[[#This Row],[WAC Price]]-NDC_Data[[#This Row],[340B Price]])*(NDC_Data[[#This Row],[Annual 340B Purchases]]/365*7)</f>
        <v>#N/A</v>
      </c>
      <c r="V185" s="40" t="e">
        <f>(NDC_Data[[#This Row],[WAC Price]]-NDC_Data[[#This Row],[340B Price]])*(NDC_Data[[#This Row],[Annual 340B Purchases]]/365*14)</f>
        <v>#N/A</v>
      </c>
      <c r="W185" s="40" t="e">
        <f>(NDC_Data[[#This Row],[WAC Price]]-NDC_Data[[#This Row],[340B Price]])*(NDC_Data[[#This Row],[Annual 340B Purchases]]/365*30)</f>
        <v>#N/A</v>
      </c>
      <c r="X185" s="40" t="e">
        <f>(NDC_Data[[#This Row],[WAC Price]]-NDC_Data[[#This Row],[340B Price]])*(NDC_Data[[#This Row],[Annual 340B Purchases]]/365*45)</f>
        <v>#N/A</v>
      </c>
      <c r="Y185" s="40" t="e">
        <f>(NDC_Data[[#This Row],[WAC Price]]-NDC_Data[[#This Row],[340B Price]])*(NDC_Data[[#This Row],[Annual 340B Purchases]]/365*60)</f>
        <v>#N/A</v>
      </c>
      <c r="Z185" s="40" t="e">
        <f>(NDC_Data[[#This Row],[WAC Price]]-NDC_Data[[#This Row],[340B Price]])*(NDC_Data[[#This Row],[Annual 340B Purchases]]/365*120)</f>
        <v>#N/A</v>
      </c>
      <c r="AA185" s="44" t="e">
        <f>(NDC_Data[[#This Row],[WAC Price]]-NDC_Data[[#This Row],[340B Price]])*(NDC_Data[[#This Row],[Annual 340B Purchases]])</f>
        <v>#N/A</v>
      </c>
      <c r="AC185" s="7"/>
      <c r="AD185" s="8"/>
    </row>
    <row r="186" spans="1:30" x14ac:dyDescent="0.55000000000000004">
      <c r="A186" s="9">
        <v>169320111</v>
      </c>
      <c r="B186" s="9" t="s">
        <v>43</v>
      </c>
      <c r="C186" s="1" t="s">
        <v>268</v>
      </c>
      <c r="D186" s="1" t="s">
        <v>27</v>
      </c>
      <c r="E186" s="1" t="s">
        <v>110</v>
      </c>
      <c r="F186" s="1" t="s">
        <v>110</v>
      </c>
      <c r="G186" s="1" t="s">
        <v>110</v>
      </c>
      <c r="H186" s="1" t="s">
        <v>269</v>
      </c>
      <c r="I186" s="24">
        <f>SUMIFS('Historical Purchases'!Q:Q,'Historical Purchases'!N:N,NDC_Data[[#This Row],[NDC]])</f>
        <v>0</v>
      </c>
      <c r="J186" s="35" t="e">
        <f>_xlfn.XLOOKUP(NDC_Data[[#This Row],[NDC]],'Pricing Data'!C:C,'Pricing Data'!F:F)</f>
        <v>#N/A</v>
      </c>
      <c r="K186" s="36" t="e">
        <f>_xlfn.XLOOKUP(NDC_Data[[#This Row],[NDC]],'Pricing Data'!C:C,'Pricing Data'!J:J)</f>
        <v>#N/A</v>
      </c>
      <c r="L186" s="21" t="e">
        <f>I186*(J186-(NDC_Data[[#This Row],[340B Price]]*'Drug Cost Impact Summary'!$D$13))</f>
        <v>#N/A</v>
      </c>
      <c r="M186" s="21" t="e">
        <f>(NDC_Data[[#This Row],[WAC Price]])*(NDC_Data[[#This Row],[Annual 340B Purchases]])</f>
        <v>#N/A</v>
      </c>
      <c r="N186" s="2" t="e">
        <f>(NDC_Data[[#This Row],[340B Price]]*NDC_Data[[#This Row],[Annual 340B Purchases]])-NDC_Data[[#This Row],[Annual Spend at 340B]]</f>
        <v>#N/A</v>
      </c>
      <c r="O186" s="2" t="e">
        <f>(K186-J186)*I186*'Drug Cost Impact Summary'!$E$13</f>
        <v>#N/A</v>
      </c>
      <c r="P186" s="2" t="e">
        <f>NDC_Data[[#This Row],[Annual Spend at WAC]]-NDC_Data[[#This Row],[Annual Spend at 340B]]</f>
        <v>#N/A</v>
      </c>
      <c r="Q186" s="41" t="str">
        <f>IFERROR(NDC_Data[[#This Row],[Annual Inrease in Upfront Inventory Spend]]/NDC_Data[[#This Row],[Annual Spend at 340B]],"0")</f>
        <v>0</v>
      </c>
      <c r="R186" s="2" t="e">
        <f>NDC_Data[[#This Row],[Annual Impact of Lost COGS Discount]]+NDC_Data[[#This Row],[Annual Impact of Denied Rebates]]</f>
        <v>#N/A</v>
      </c>
      <c r="S186" s="6" t="str">
        <f>IFERROR(NDC_Data[[#This Row],[Total Annual Increase in Net Spend]]/NDC_Data[[#This Row],[Annual Spend at 340B]],"0")</f>
        <v>0</v>
      </c>
      <c r="T186" s="14"/>
      <c r="U186" s="15" t="e">
        <f>(NDC_Data[[#This Row],[WAC Price]]-NDC_Data[[#This Row],[340B Price]])*(NDC_Data[[#This Row],[Annual 340B Purchases]]/365*7)</f>
        <v>#N/A</v>
      </c>
      <c r="V186" s="2" t="e">
        <f>(NDC_Data[[#This Row],[WAC Price]]-NDC_Data[[#This Row],[340B Price]])*(NDC_Data[[#This Row],[Annual 340B Purchases]]/365*14)</f>
        <v>#N/A</v>
      </c>
      <c r="W186" s="2" t="e">
        <f>(NDC_Data[[#This Row],[WAC Price]]-NDC_Data[[#This Row],[340B Price]])*(NDC_Data[[#This Row],[Annual 340B Purchases]]/365*30)</f>
        <v>#N/A</v>
      </c>
      <c r="X186" s="2" t="e">
        <f>(NDC_Data[[#This Row],[WAC Price]]-NDC_Data[[#This Row],[340B Price]])*(NDC_Data[[#This Row],[Annual 340B Purchases]]/365*45)</f>
        <v>#N/A</v>
      </c>
      <c r="Y186" s="2" t="e">
        <f>(NDC_Data[[#This Row],[WAC Price]]-NDC_Data[[#This Row],[340B Price]])*(NDC_Data[[#This Row],[Annual 340B Purchases]]/365*60)</f>
        <v>#N/A</v>
      </c>
      <c r="Z186" s="2" t="e">
        <f>(NDC_Data[[#This Row],[WAC Price]]-NDC_Data[[#This Row],[340B Price]])*(NDC_Data[[#This Row],[Annual 340B Purchases]]/365*120)</f>
        <v>#N/A</v>
      </c>
      <c r="AA186" s="16" t="e">
        <f>(NDC_Data[[#This Row],[WAC Price]]-NDC_Data[[#This Row],[340B Price]])*(NDC_Data[[#This Row],[Annual 340B Purchases]])</f>
        <v>#N/A</v>
      </c>
      <c r="AC186" s="7"/>
      <c r="AD186" s="8"/>
    </row>
    <row r="187" spans="1:30" x14ac:dyDescent="0.55000000000000004">
      <c r="A187" s="38">
        <v>169320515</v>
      </c>
      <c r="B187" s="38" t="s">
        <v>43</v>
      </c>
      <c r="C187" s="39" t="s">
        <v>270</v>
      </c>
      <c r="D187" s="39" t="s">
        <v>27</v>
      </c>
      <c r="E187" s="39" t="s">
        <v>110</v>
      </c>
      <c r="F187" s="39" t="s">
        <v>110</v>
      </c>
      <c r="G187" s="39" t="s">
        <v>110</v>
      </c>
      <c r="H187" s="39" t="s">
        <v>267</v>
      </c>
      <c r="I187" s="24">
        <f>SUMIFS('Historical Purchases'!Q:Q,'Historical Purchases'!N:N,NDC_Data[[#This Row],[NDC]])</f>
        <v>0</v>
      </c>
      <c r="J187" s="35" t="e">
        <f>_xlfn.XLOOKUP(NDC_Data[[#This Row],[NDC]],'Pricing Data'!C:C,'Pricing Data'!F:F)</f>
        <v>#N/A</v>
      </c>
      <c r="K187" s="36" t="e">
        <f>_xlfn.XLOOKUP(NDC_Data[[#This Row],[NDC]],'Pricing Data'!C:C,'Pricing Data'!J:J)</f>
        <v>#N/A</v>
      </c>
      <c r="L187" s="45" t="e">
        <f>I187*(J187-(NDC_Data[[#This Row],[340B Price]]*'Drug Cost Impact Summary'!$D$13))</f>
        <v>#N/A</v>
      </c>
      <c r="M187" s="45" t="e">
        <f>(NDC_Data[[#This Row],[WAC Price]])*(NDC_Data[[#This Row],[Annual 340B Purchases]])</f>
        <v>#N/A</v>
      </c>
      <c r="N187" s="40" t="e">
        <f>(NDC_Data[[#This Row],[340B Price]]*NDC_Data[[#This Row],[Annual 340B Purchases]])-NDC_Data[[#This Row],[Annual Spend at 340B]]</f>
        <v>#N/A</v>
      </c>
      <c r="O187" s="40" t="e">
        <f>(K187-J187)*I187*'Drug Cost Impact Summary'!$E$13</f>
        <v>#N/A</v>
      </c>
      <c r="P187" s="40" t="e">
        <f>NDC_Data[[#This Row],[Annual Spend at WAC]]-NDC_Data[[#This Row],[Annual Spend at 340B]]</f>
        <v>#N/A</v>
      </c>
      <c r="Q187" s="41" t="str">
        <f>IFERROR(NDC_Data[[#This Row],[Annual Inrease in Upfront Inventory Spend]]/NDC_Data[[#This Row],[Annual Spend at 340B]],"0")</f>
        <v>0</v>
      </c>
      <c r="R187" s="40" t="e">
        <f>NDC_Data[[#This Row],[Annual Impact of Lost COGS Discount]]+NDC_Data[[#This Row],[Annual Impact of Denied Rebates]]</f>
        <v>#N/A</v>
      </c>
      <c r="S187" s="42" t="str">
        <f>IFERROR(NDC_Data[[#This Row],[Total Annual Increase in Net Spend]]/NDC_Data[[#This Row],[Annual Spend at 340B]],"0")</f>
        <v>0</v>
      </c>
      <c r="T187" s="14"/>
      <c r="U187" s="43" t="e">
        <f>(NDC_Data[[#This Row],[WAC Price]]-NDC_Data[[#This Row],[340B Price]])*(NDC_Data[[#This Row],[Annual 340B Purchases]]/365*7)</f>
        <v>#N/A</v>
      </c>
      <c r="V187" s="40" t="e">
        <f>(NDC_Data[[#This Row],[WAC Price]]-NDC_Data[[#This Row],[340B Price]])*(NDC_Data[[#This Row],[Annual 340B Purchases]]/365*14)</f>
        <v>#N/A</v>
      </c>
      <c r="W187" s="40" t="e">
        <f>(NDC_Data[[#This Row],[WAC Price]]-NDC_Data[[#This Row],[340B Price]])*(NDC_Data[[#This Row],[Annual 340B Purchases]]/365*30)</f>
        <v>#N/A</v>
      </c>
      <c r="X187" s="40" t="e">
        <f>(NDC_Data[[#This Row],[WAC Price]]-NDC_Data[[#This Row],[340B Price]])*(NDC_Data[[#This Row],[Annual 340B Purchases]]/365*45)</f>
        <v>#N/A</v>
      </c>
      <c r="Y187" s="40" t="e">
        <f>(NDC_Data[[#This Row],[WAC Price]]-NDC_Data[[#This Row],[340B Price]])*(NDC_Data[[#This Row],[Annual 340B Purchases]]/365*60)</f>
        <v>#N/A</v>
      </c>
      <c r="Z187" s="40" t="e">
        <f>(NDC_Data[[#This Row],[WAC Price]]-NDC_Data[[#This Row],[340B Price]])*(NDC_Data[[#This Row],[Annual 340B Purchases]]/365*120)</f>
        <v>#N/A</v>
      </c>
      <c r="AA187" s="44" t="e">
        <f>(NDC_Data[[#This Row],[WAC Price]]-NDC_Data[[#This Row],[340B Price]])*(NDC_Data[[#This Row],[Annual 340B Purchases]])</f>
        <v>#N/A</v>
      </c>
      <c r="AC187" s="7"/>
      <c r="AD187" s="8"/>
    </row>
    <row r="188" spans="1:30" x14ac:dyDescent="0.55000000000000004">
      <c r="A188" s="9">
        <v>169320615</v>
      </c>
      <c r="B188" s="9" t="s">
        <v>43</v>
      </c>
      <c r="C188" s="1" t="s">
        <v>271</v>
      </c>
      <c r="D188" s="1" t="s">
        <v>27</v>
      </c>
      <c r="E188" s="1" t="s">
        <v>110</v>
      </c>
      <c r="F188" s="1" t="s">
        <v>110</v>
      </c>
      <c r="G188" s="1" t="s">
        <v>110</v>
      </c>
      <c r="H188" s="1" t="s">
        <v>272</v>
      </c>
      <c r="I188" s="24">
        <f>SUMIFS('Historical Purchases'!Q:Q,'Historical Purchases'!N:N,NDC_Data[[#This Row],[NDC]])</f>
        <v>0</v>
      </c>
      <c r="J188" s="35" t="e">
        <f>_xlfn.XLOOKUP(NDC_Data[[#This Row],[NDC]],'Pricing Data'!C:C,'Pricing Data'!F:F)</f>
        <v>#N/A</v>
      </c>
      <c r="K188" s="36" t="e">
        <f>_xlfn.XLOOKUP(NDC_Data[[#This Row],[NDC]],'Pricing Data'!C:C,'Pricing Data'!J:J)</f>
        <v>#N/A</v>
      </c>
      <c r="L188" s="21" t="e">
        <f>I188*(J188-(NDC_Data[[#This Row],[340B Price]]*'Drug Cost Impact Summary'!$D$13))</f>
        <v>#N/A</v>
      </c>
      <c r="M188" s="21" t="e">
        <f>(NDC_Data[[#This Row],[WAC Price]])*(NDC_Data[[#This Row],[Annual 340B Purchases]])</f>
        <v>#N/A</v>
      </c>
      <c r="N188" s="2" t="e">
        <f>(NDC_Data[[#This Row],[340B Price]]*NDC_Data[[#This Row],[Annual 340B Purchases]])-NDC_Data[[#This Row],[Annual Spend at 340B]]</f>
        <v>#N/A</v>
      </c>
      <c r="O188" s="2" t="e">
        <f>(K188-J188)*I188*'Drug Cost Impact Summary'!$E$13</f>
        <v>#N/A</v>
      </c>
      <c r="P188" s="2" t="e">
        <f>NDC_Data[[#This Row],[Annual Spend at WAC]]-NDC_Data[[#This Row],[Annual Spend at 340B]]</f>
        <v>#N/A</v>
      </c>
      <c r="Q188" s="41" t="str">
        <f>IFERROR(NDC_Data[[#This Row],[Annual Inrease in Upfront Inventory Spend]]/NDC_Data[[#This Row],[Annual Spend at 340B]],"0")</f>
        <v>0</v>
      </c>
      <c r="R188" s="2" t="e">
        <f>NDC_Data[[#This Row],[Annual Impact of Lost COGS Discount]]+NDC_Data[[#This Row],[Annual Impact of Denied Rebates]]</f>
        <v>#N/A</v>
      </c>
      <c r="S188" s="6" t="str">
        <f>IFERROR(NDC_Data[[#This Row],[Total Annual Increase in Net Spend]]/NDC_Data[[#This Row],[Annual Spend at 340B]],"0")</f>
        <v>0</v>
      </c>
      <c r="T188" s="14"/>
      <c r="U188" s="15" t="e">
        <f>(NDC_Data[[#This Row],[WAC Price]]-NDC_Data[[#This Row],[340B Price]])*(NDC_Data[[#This Row],[Annual 340B Purchases]]/365*7)</f>
        <v>#N/A</v>
      </c>
      <c r="V188" s="2" t="e">
        <f>(NDC_Data[[#This Row],[WAC Price]]-NDC_Data[[#This Row],[340B Price]])*(NDC_Data[[#This Row],[Annual 340B Purchases]]/365*14)</f>
        <v>#N/A</v>
      </c>
      <c r="W188" s="2" t="e">
        <f>(NDC_Data[[#This Row],[WAC Price]]-NDC_Data[[#This Row],[340B Price]])*(NDC_Data[[#This Row],[Annual 340B Purchases]]/365*30)</f>
        <v>#N/A</v>
      </c>
      <c r="X188" s="2" t="e">
        <f>(NDC_Data[[#This Row],[WAC Price]]-NDC_Data[[#This Row],[340B Price]])*(NDC_Data[[#This Row],[Annual 340B Purchases]]/365*45)</f>
        <v>#N/A</v>
      </c>
      <c r="Y188" s="2" t="e">
        <f>(NDC_Data[[#This Row],[WAC Price]]-NDC_Data[[#This Row],[340B Price]])*(NDC_Data[[#This Row],[Annual 340B Purchases]]/365*60)</f>
        <v>#N/A</v>
      </c>
      <c r="Z188" s="2" t="e">
        <f>(NDC_Data[[#This Row],[WAC Price]]-NDC_Data[[#This Row],[340B Price]])*(NDC_Data[[#This Row],[Annual 340B Purchases]]/365*120)</f>
        <v>#N/A</v>
      </c>
      <c r="AA188" s="16" t="e">
        <f>(NDC_Data[[#This Row],[WAC Price]]-NDC_Data[[#This Row],[340B Price]])*(NDC_Data[[#This Row],[Annual 340B Purchases]])</f>
        <v>#N/A</v>
      </c>
      <c r="AC188" s="7"/>
      <c r="AD188" s="8"/>
    </row>
    <row r="189" spans="1:30" x14ac:dyDescent="0.55000000000000004">
      <c r="A189" s="38">
        <v>73070010011</v>
      </c>
      <c r="B189" s="38" t="s">
        <v>47</v>
      </c>
      <c r="C189" s="39" t="s">
        <v>273</v>
      </c>
      <c r="D189" s="39" t="s">
        <v>27</v>
      </c>
      <c r="E189" s="39" t="s">
        <v>110</v>
      </c>
      <c r="F189" s="39" t="s">
        <v>110</v>
      </c>
      <c r="G189" s="39" t="s">
        <v>110</v>
      </c>
      <c r="H189" s="39" t="s">
        <v>269</v>
      </c>
      <c r="I189" s="24">
        <f>SUMIFS('Historical Purchases'!Q:Q,'Historical Purchases'!N:N,NDC_Data[[#This Row],[NDC]])</f>
        <v>0</v>
      </c>
      <c r="J189" s="35" t="e">
        <f>_xlfn.XLOOKUP(NDC_Data[[#This Row],[NDC]],'Pricing Data'!C:C,'Pricing Data'!F:F)</f>
        <v>#N/A</v>
      </c>
      <c r="K189" s="36" t="e">
        <f>_xlfn.XLOOKUP(NDC_Data[[#This Row],[NDC]],'Pricing Data'!C:C,'Pricing Data'!J:J)</f>
        <v>#N/A</v>
      </c>
      <c r="L189" s="45" t="e">
        <f>I189*(J189-(NDC_Data[[#This Row],[340B Price]]*'Drug Cost Impact Summary'!$D$13))</f>
        <v>#N/A</v>
      </c>
      <c r="M189" s="45" t="e">
        <f>(NDC_Data[[#This Row],[WAC Price]])*(NDC_Data[[#This Row],[Annual 340B Purchases]])</f>
        <v>#N/A</v>
      </c>
      <c r="N189" s="40" t="e">
        <f>(NDC_Data[[#This Row],[340B Price]]*NDC_Data[[#This Row],[Annual 340B Purchases]])-NDC_Data[[#This Row],[Annual Spend at 340B]]</f>
        <v>#N/A</v>
      </c>
      <c r="O189" s="40" t="e">
        <f>(K189-J189)*I189*'Drug Cost Impact Summary'!$E$13</f>
        <v>#N/A</v>
      </c>
      <c r="P189" s="40" t="e">
        <f>NDC_Data[[#This Row],[Annual Spend at WAC]]-NDC_Data[[#This Row],[Annual Spend at 340B]]</f>
        <v>#N/A</v>
      </c>
      <c r="Q189" s="41" t="str">
        <f>IFERROR(NDC_Data[[#This Row],[Annual Inrease in Upfront Inventory Spend]]/NDC_Data[[#This Row],[Annual Spend at 340B]],"0")</f>
        <v>0</v>
      </c>
      <c r="R189" s="40" t="e">
        <f>NDC_Data[[#This Row],[Annual Impact of Lost COGS Discount]]+NDC_Data[[#This Row],[Annual Impact of Denied Rebates]]</f>
        <v>#N/A</v>
      </c>
      <c r="S189" s="42" t="str">
        <f>IFERROR(NDC_Data[[#This Row],[Total Annual Increase in Net Spend]]/NDC_Data[[#This Row],[Annual Spend at 340B]],"0")</f>
        <v>0</v>
      </c>
      <c r="T189" s="14"/>
      <c r="U189" s="43" t="e">
        <f>(NDC_Data[[#This Row],[WAC Price]]-NDC_Data[[#This Row],[340B Price]])*(NDC_Data[[#This Row],[Annual 340B Purchases]]/365*7)</f>
        <v>#N/A</v>
      </c>
      <c r="V189" s="40" t="e">
        <f>(NDC_Data[[#This Row],[WAC Price]]-NDC_Data[[#This Row],[340B Price]])*(NDC_Data[[#This Row],[Annual 340B Purchases]]/365*14)</f>
        <v>#N/A</v>
      </c>
      <c r="W189" s="40" t="e">
        <f>(NDC_Data[[#This Row],[WAC Price]]-NDC_Data[[#This Row],[340B Price]])*(NDC_Data[[#This Row],[Annual 340B Purchases]]/365*30)</f>
        <v>#N/A</v>
      </c>
      <c r="X189" s="40" t="e">
        <f>(NDC_Data[[#This Row],[WAC Price]]-NDC_Data[[#This Row],[340B Price]])*(NDC_Data[[#This Row],[Annual 340B Purchases]]/365*45)</f>
        <v>#N/A</v>
      </c>
      <c r="Y189" s="40" t="e">
        <f>(NDC_Data[[#This Row],[WAC Price]]-NDC_Data[[#This Row],[340B Price]])*(NDC_Data[[#This Row],[Annual 340B Purchases]]/365*60)</f>
        <v>#N/A</v>
      </c>
      <c r="Z189" s="40" t="e">
        <f>(NDC_Data[[#This Row],[WAC Price]]-NDC_Data[[#This Row],[340B Price]])*(NDC_Data[[#This Row],[Annual 340B Purchases]]/365*120)</f>
        <v>#N/A</v>
      </c>
      <c r="AA189" s="44" t="e">
        <f>(NDC_Data[[#This Row],[WAC Price]]-NDC_Data[[#This Row],[340B Price]])*(NDC_Data[[#This Row],[Annual 340B Purchases]])</f>
        <v>#N/A</v>
      </c>
      <c r="AC189" s="7"/>
      <c r="AD189" s="8"/>
    </row>
    <row r="190" spans="1:30" x14ac:dyDescent="0.55000000000000004">
      <c r="A190" s="9">
        <v>73070010215</v>
      </c>
      <c r="B190" s="9" t="s">
        <v>47</v>
      </c>
      <c r="C190" s="1" t="s">
        <v>274</v>
      </c>
      <c r="D190" s="1" t="s">
        <v>27</v>
      </c>
      <c r="E190" s="1" t="s">
        <v>110</v>
      </c>
      <c r="F190" s="1" t="s">
        <v>110</v>
      </c>
      <c r="G190" s="1" t="s">
        <v>110</v>
      </c>
      <c r="H190" s="1" t="s">
        <v>267</v>
      </c>
      <c r="I190" s="24">
        <f>SUMIFS('Historical Purchases'!Q:Q,'Historical Purchases'!N:N,NDC_Data[[#This Row],[NDC]])</f>
        <v>0</v>
      </c>
      <c r="J190" s="35" t="e">
        <f>_xlfn.XLOOKUP(NDC_Data[[#This Row],[NDC]],'Pricing Data'!C:C,'Pricing Data'!F:F)</f>
        <v>#N/A</v>
      </c>
      <c r="K190" s="36" t="e">
        <f>_xlfn.XLOOKUP(NDC_Data[[#This Row],[NDC]],'Pricing Data'!C:C,'Pricing Data'!J:J)</f>
        <v>#N/A</v>
      </c>
      <c r="L190" s="21" t="e">
        <f>I190*(J190-(NDC_Data[[#This Row],[340B Price]]*'Drug Cost Impact Summary'!$D$13))</f>
        <v>#N/A</v>
      </c>
      <c r="M190" s="21" t="e">
        <f>(NDC_Data[[#This Row],[WAC Price]])*(NDC_Data[[#This Row],[Annual 340B Purchases]])</f>
        <v>#N/A</v>
      </c>
      <c r="N190" s="2" t="e">
        <f>(NDC_Data[[#This Row],[340B Price]]*NDC_Data[[#This Row],[Annual 340B Purchases]])-NDC_Data[[#This Row],[Annual Spend at 340B]]</f>
        <v>#N/A</v>
      </c>
      <c r="O190" s="2" t="e">
        <f>(K190-J190)*I190*'Drug Cost Impact Summary'!$E$13</f>
        <v>#N/A</v>
      </c>
      <c r="P190" s="2" t="e">
        <f>NDC_Data[[#This Row],[Annual Spend at WAC]]-NDC_Data[[#This Row],[Annual Spend at 340B]]</f>
        <v>#N/A</v>
      </c>
      <c r="Q190" s="41" t="str">
        <f>IFERROR(NDC_Data[[#This Row],[Annual Inrease in Upfront Inventory Spend]]/NDC_Data[[#This Row],[Annual Spend at 340B]],"0")</f>
        <v>0</v>
      </c>
      <c r="R190" s="2" t="e">
        <f>NDC_Data[[#This Row],[Annual Impact of Lost COGS Discount]]+NDC_Data[[#This Row],[Annual Impact of Denied Rebates]]</f>
        <v>#N/A</v>
      </c>
      <c r="S190" s="6" t="str">
        <f>IFERROR(NDC_Data[[#This Row],[Total Annual Increase in Net Spend]]/NDC_Data[[#This Row],[Annual Spend at 340B]],"0")</f>
        <v>0</v>
      </c>
      <c r="T190" s="14"/>
      <c r="U190" s="15" t="e">
        <f>(NDC_Data[[#This Row],[WAC Price]]-NDC_Data[[#This Row],[340B Price]])*(NDC_Data[[#This Row],[Annual 340B Purchases]]/365*7)</f>
        <v>#N/A</v>
      </c>
      <c r="V190" s="2" t="e">
        <f>(NDC_Data[[#This Row],[WAC Price]]-NDC_Data[[#This Row],[340B Price]])*(NDC_Data[[#This Row],[Annual 340B Purchases]]/365*14)</f>
        <v>#N/A</v>
      </c>
      <c r="W190" s="2" t="e">
        <f>(NDC_Data[[#This Row],[WAC Price]]-NDC_Data[[#This Row],[340B Price]])*(NDC_Data[[#This Row],[Annual 340B Purchases]]/365*30)</f>
        <v>#N/A</v>
      </c>
      <c r="X190" s="2" t="e">
        <f>(NDC_Data[[#This Row],[WAC Price]]-NDC_Data[[#This Row],[340B Price]])*(NDC_Data[[#This Row],[Annual 340B Purchases]]/365*45)</f>
        <v>#N/A</v>
      </c>
      <c r="Y190" s="2" t="e">
        <f>(NDC_Data[[#This Row],[WAC Price]]-NDC_Data[[#This Row],[340B Price]])*(NDC_Data[[#This Row],[Annual 340B Purchases]]/365*60)</f>
        <v>#N/A</v>
      </c>
      <c r="Z190" s="2" t="e">
        <f>(NDC_Data[[#This Row],[WAC Price]]-NDC_Data[[#This Row],[340B Price]])*(NDC_Data[[#This Row],[Annual 340B Purchases]]/365*120)</f>
        <v>#N/A</v>
      </c>
      <c r="AA190" s="16" t="e">
        <f>(NDC_Data[[#This Row],[WAC Price]]-NDC_Data[[#This Row],[340B Price]])*(NDC_Data[[#This Row],[Annual 340B Purchases]])</f>
        <v>#N/A</v>
      </c>
      <c r="AC190" s="7"/>
      <c r="AD190" s="8"/>
    </row>
    <row r="191" spans="1:30" x14ac:dyDescent="0.55000000000000004">
      <c r="A191" s="38">
        <v>73070010315</v>
      </c>
      <c r="B191" s="38" t="s">
        <v>47</v>
      </c>
      <c r="C191" s="39" t="s">
        <v>275</v>
      </c>
      <c r="D191" s="39" t="s">
        <v>27</v>
      </c>
      <c r="E191" s="39" t="s">
        <v>110</v>
      </c>
      <c r="F191" s="39" t="s">
        <v>110</v>
      </c>
      <c r="G191" s="39" t="s">
        <v>110</v>
      </c>
      <c r="H191" s="39" t="s">
        <v>267</v>
      </c>
      <c r="I191" s="24">
        <f>SUMIFS('Historical Purchases'!Q:Q,'Historical Purchases'!N:N,NDC_Data[[#This Row],[NDC]])</f>
        <v>0</v>
      </c>
      <c r="J191" s="35" t="e">
        <f>_xlfn.XLOOKUP(NDC_Data[[#This Row],[NDC]],'Pricing Data'!C:C,'Pricing Data'!F:F)</f>
        <v>#N/A</v>
      </c>
      <c r="K191" s="36" t="e">
        <f>_xlfn.XLOOKUP(NDC_Data[[#This Row],[NDC]],'Pricing Data'!C:C,'Pricing Data'!J:J)</f>
        <v>#N/A</v>
      </c>
      <c r="L191" s="45" t="e">
        <f>I191*(J191-(NDC_Data[[#This Row],[340B Price]]*'Drug Cost Impact Summary'!$D$13))</f>
        <v>#N/A</v>
      </c>
      <c r="M191" s="45" t="e">
        <f>(NDC_Data[[#This Row],[WAC Price]])*(NDC_Data[[#This Row],[Annual 340B Purchases]])</f>
        <v>#N/A</v>
      </c>
      <c r="N191" s="40" t="e">
        <f>(NDC_Data[[#This Row],[340B Price]]*NDC_Data[[#This Row],[Annual 340B Purchases]])-NDC_Data[[#This Row],[Annual Spend at 340B]]</f>
        <v>#N/A</v>
      </c>
      <c r="O191" s="40" t="e">
        <f>(K191-J191)*I191*'Drug Cost Impact Summary'!$E$13</f>
        <v>#N/A</v>
      </c>
      <c r="P191" s="40" t="e">
        <f>NDC_Data[[#This Row],[Annual Spend at WAC]]-NDC_Data[[#This Row],[Annual Spend at 340B]]</f>
        <v>#N/A</v>
      </c>
      <c r="Q191" s="41" t="str">
        <f>IFERROR(NDC_Data[[#This Row],[Annual Inrease in Upfront Inventory Spend]]/NDC_Data[[#This Row],[Annual Spend at 340B]],"0")</f>
        <v>0</v>
      </c>
      <c r="R191" s="40" t="e">
        <f>NDC_Data[[#This Row],[Annual Impact of Lost COGS Discount]]+NDC_Data[[#This Row],[Annual Impact of Denied Rebates]]</f>
        <v>#N/A</v>
      </c>
      <c r="S191" s="42" t="str">
        <f>IFERROR(NDC_Data[[#This Row],[Total Annual Increase in Net Spend]]/NDC_Data[[#This Row],[Annual Spend at 340B]],"0")</f>
        <v>0</v>
      </c>
      <c r="T191" s="14"/>
      <c r="U191" s="43" t="e">
        <f>(NDC_Data[[#This Row],[WAC Price]]-NDC_Data[[#This Row],[340B Price]])*(NDC_Data[[#This Row],[Annual 340B Purchases]]/365*7)</f>
        <v>#N/A</v>
      </c>
      <c r="V191" s="40" t="e">
        <f>(NDC_Data[[#This Row],[WAC Price]]-NDC_Data[[#This Row],[340B Price]])*(NDC_Data[[#This Row],[Annual 340B Purchases]]/365*14)</f>
        <v>#N/A</v>
      </c>
      <c r="W191" s="40" t="e">
        <f>(NDC_Data[[#This Row],[WAC Price]]-NDC_Data[[#This Row],[340B Price]])*(NDC_Data[[#This Row],[Annual 340B Purchases]]/365*30)</f>
        <v>#N/A</v>
      </c>
      <c r="X191" s="40" t="e">
        <f>(NDC_Data[[#This Row],[WAC Price]]-NDC_Data[[#This Row],[340B Price]])*(NDC_Data[[#This Row],[Annual 340B Purchases]]/365*45)</f>
        <v>#N/A</v>
      </c>
      <c r="Y191" s="40" t="e">
        <f>(NDC_Data[[#This Row],[WAC Price]]-NDC_Data[[#This Row],[340B Price]])*(NDC_Data[[#This Row],[Annual 340B Purchases]]/365*60)</f>
        <v>#N/A</v>
      </c>
      <c r="Z191" s="40" t="e">
        <f>(NDC_Data[[#This Row],[WAC Price]]-NDC_Data[[#This Row],[340B Price]])*(NDC_Data[[#This Row],[Annual 340B Purchases]]/365*120)</f>
        <v>#N/A</v>
      </c>
      <c r="AA191" s="44" t="e">
        <f>(NDC_Data[[#This Row],[WAC Price]]-NDC_Data[[#This Row],[340B Price]])*(NDC_Data[[#This Row],[Annual 340B Purchases]])</f>
        <v>#N/A</v>
      </c>
      <c r="AC191" s="7"/>
      <c r="AD191" s="8"/>
    </row>
    <row r="192" spans="1:30" x14ac:dyDescent="0.55000000000000004">
      <c r="A192" s="9">
        <v>169633910</v>
      </c>
      <c r="B192" s="9" t="s">
        <v>47</v>
      </c>
      <c r="C192" s="1" t="s">
        <v>276</v>
      </c>
      <c r="D192" s="1" t="s">
        <v>27</v>
      </c>
      <c r="E192" s="1" t="s">
        <v>110</v>
      </c>
      <c r="F192" s="1" t="s">
        <v>110</v>
      </c>
      <c r="G192" s="1" t="s">
        <v>110</v>
      </c>
      <c r="H192" s="1" t="s">
        <v>267</v>
      </c>
      <c r="I192" s="24">
        <f>SUMIFS('Historical Purchases'!Q:Q,'Historical Purchases'!N:N,NDC_Data[[#This Row],[NDC]])</f>
        <v>0</v>
      </c>
      <c r="J192" s="35" t="e">
        <f>_xlfn.XLOOKUP(NDC_Data[[#This Row],[NDC]],'Pricing Data'!C:C,'Pricing Data'!F:F)</f>
        <v>#N/A</v>
      </c>
      <c r="K192" s="36" t="e">
        <f>_xlfn.XLOOKUP(NDC_Data[[#This Row],[NDC]],'Pricing Data'!C:C,'Pricing Data'!J:J)</f>
        <v>#N/A</v>
      </c>
      <c r="L192" s="21" t="e">
        <f>I192*(J192-(NDC_Data[[#This Row],[340B Price]]*'Drug Cost Impact Summary'!$D$13))</f>
        <v>#N/A</v>
      </c>
      <c r="M192" s="21" t="e">
        <f>(NDC_Data[[#This Row],[WAC Price]])*(NDC_Data[[#This Row],[Annual 340B Purchases]])</f>
        <v>#N/A</v>
      </c>
      <c r="N192" s="2" t="e">
        <f>(NDC_Data[[#This Row],[340B Price]]*NDC_Data[[#This Row],[Annual 340B Purchases]])-NDC_Data[[#This Row],[Annual Spend at 340B]]</f>
        <v>#N/A</v>
      </c>
      <c r="O192" s="2" t="e">
        <f>(K192-J192)*I192*'Drug Cost Impact Summary'!$E$13</f>
        <v>#N/A</v>
      </c>
      <c r="P192" s="2" t="e">
        <f>NDC_Data[[#This Row],[Annual Spend at WAC]]-NDC_Data[[#This Row],[Annual Spend at 340B]]</f>
        <v>#N/A</v>
      </c>
      <c r="Q192" s="41" t="str">
        <f>IFERROR(NDC_Data[[#This Row],[Annual Inrease in Upfront Inventory Spend]]/NDC_Data[[#This Row],[Annual Spend at 340B]],"0")</f>
        <v>0</v>
      </c>
      <c r="R192" s="2" t="e">
        <f>NDC_Data[[#This Row],[Annual Impact of Lost COGS Discount]]+NDC_Data[[#This Row],[Annual Impact of Denied Rebates]]</f>
        <v>#N/A</v>
      </c>
      <c r="S192" s="6" t="str">
        <f>IFERROR(NDC_Data[[#This Row],[Total Annual Increase in Net Spend]]/NDC_Data[[#This Row],[Annual Spend at 340B]],"0")</f>
        <v>0</v>
      </c>
      <c r="T192" s="14"/>
      <c r="U192" s="15" t="e">
        <f>(NDC_Data[[#This Row],[WAC Price]]-NDC_Data[[#This Row],[340B Price]])*(NDC_Data[[#This Row],[Annual 340B Purchases]]/365*7)</f>
        <v>#N/A</v>
      </c>
      <c r="V192" s="2" t="e">
        <f>(NDC_Data[[#This Row],[WAC Price]]-NDC_Data[[#This Row],[340B Price]])*(NDC_Data[[#This Row],[Annual 340B Purchases]]/365*14)</f>
        <v>#N/A</v>
      </c>
      <c r="W192" s="2" t="e">
        <f>(NDC_Data[[#This Row],[WAC Price]]-NDC_Data[[#This Row],[340B Price]])*(NDC_Data[[#This Row],[Annual 340B Purchases]]/365*30)</f>
        <v>#N/A</v>
      </c>
      <c r="X192" s="2" t="e">
        <f>(NDC_Data[[#This Row],[WAC Price]]-NDC_Data[[#This Row],[340B Price]])*(NDC_Data[[#This Row],[Annual 340B Purchases]]/365*45)</f>
        <v>#N/A</v>
      </c>
      <c r="Y192" s="2" t="e">
        <f>(NDC_Data[[#This Row],[WAC Price]]-NDC_Data[[#This Row],[340B Price]])*(NDC_Data[[#This Row],[Annual 340B Purchases]]/365*60)</f>
        <v>#N/A</v>
      </c>
      <c r="Z192" s="2" t="e">
        <f>(NDC_Data[[#This Row],[WAC Price]]-NDC_Data[[#This Row],[340B Price]])*(NDC_Data[[#This Row],[Annual 340B Purchases]]/365*120)</f>
        <v>#N/A</v>
      </c>
      <c r="AA192" s="16" t="e">
        <f>(NDC_Data[[#This Row],[WAC Price]]-NDC_Data[[#This Row],[340B Price]])*(NDC_Data[[#This Row],[Annual 340B Purchases]])</f>
        <v>#N/A</v>
      </c>
      <c r="AC192" s="7"/>
      <c r="AD192" s="8"/>
    </row>
    <row r="193" spans="1:30" x14ac:dyDescent="0.55000000000000004">
      <c r="A193" s="38">
        <v>169750111</v>
      </c>
      <c r="B193" s="38" t="s">
        <v>47</v>
      </c>
      <c r="C193" s="39" t="s">
        <v>277</v>
      </c>
      <c r="D193" s="39" t="s">
        <v>27</v>
      </c>
      <c r="E193" s="39" t="s">
        <v>110</v>
      </c>
      <c r="F193" s="39" t="s">
        <v>110</v>
      </c>
      <c r="G193" s="39" t="s">
        <v>110</v>
      </c>
      <c r="H193" s="39" t="s">
        <v>269</v>
      </c>
      <c r="I193" s="24">
        <f>SUMIFS('Historical Purchases'!Q:Q,'Historical Purchases'!N:N,NDC_Data[[#This Row],[NDC]])</f>
        <v>0</v>
      </c>
      <c r="J193" s="35" t="e">
        <f>_xlfn.XLOOKUP(NDC_Data[[#This Row],[NDC]],'Pricing Data'!C:C,'Pricing Data'!F:F)</f>
        <v>#N/A</v>
      </c>
      <c r="K193" s="36" t="e">
        <f>_xlfn.XLOOKUP(NDC_Data[[#This Row],[NDC]],'Pricing Data'!C:C,'Pricing Data'!J:J)</f>
        <v>#N/A</v>
      </c>
      <c r="L193" s="45" t="e">
        <f>I193*(J193-(NDC_Data[[#This Row],[340B Price]]*'Drug Cost Impact Summary'!$D$13))</f>
        <v>#N/A</v>
      </c>
      <c r="M193" s="45" t="e">
        <f>(NDC_Data[[#This Row],[WAC Price]])*(NDC_Data[[#This Row],[Annual 340B Purchases]])</f>
        <v>#N/A</v>
      </c>
      <c r="N193" s="40" t="e">
        <f>(NDC_Data[[#This Row],[340B Price]]*NDC_Data[[#This Row],[Annual 340B Purchases]])-NDC_Data[[#This Row],[Annual Spend at 340B]]</f>
        <v>#N/A</v>
      </c>
      <c r="O193" s="40" t="e">
        <f>(K193-J193)*I193*'Drug Cost Impact Summary'!$E$13</f>
        <v>#N/A</v>
      </c>
      <c r="P193" s="40" t="e">
        <f>NDC_Data[[#This Row],[Annual Spend at WAC]]-NDC_Data[[#This Row],[Annual Spend at 340B]]</f>
        <v>#N/A</v>
      </c>
      <c r="Q193" s="41" t="str">
        <f>IFERROR(NDC_Data[[#This Row],[Annual Inrease in Upfront Inventory Spend]]/NDC_Data[[#This Row],[Annual Spend at 340B]],"0")</f>
        <v>0</v>
      </c>
      <c r="R193" s="40" t="e">
        <f>NDC_Data[[#This Row],[Annual Impact of Lost COGS Discount]]+NDC_Data[[#This Row],[Annual Impact of Denied Rebates]]</f>
        <v>#N/A</v>
      </c>
      <c r="S193" s="42" t="str">
        <f>IFERROR(NDC_Data[[#This Row],[Total Annual Increase in Net Spend]]/NDC_Data[[#This Row],[Annual Spend at 340B]],"0")</f>
        <v>0</v>
      </c>
      <c r="T193" s="14"/>
      <c r="U193" s="43" t="e">
        <f>(NDC_Data[[#This Row],[WAC Price]]-NDC_Data[[#This Row],[340B Price]])*(NDC_Data[[#This Row],[Annual 340B Purchases]]/365*7)</f>
        <v>#N/A</v>
      </c>
      <c r="V193" s="40" t="e">
        <f>(NDC_Data[[#This Row],[WAC Price]]-NDC_Data[[#This Row],[340B Price]])*(NDC_Data[[#This Row],[Annual 340B Purchases]]/365*14)</f>
        <v>#N/A</v>
      </c>
      <c r="W193" s="40" t="e">
        <f>(NDC_Data[[#This Row],[WAC Price]]-NDC_Data[[#This Row],[340B Price]])*(NDC_Data[[#This Row],[Annual 340B Purchases]]/365*30)</f>
        <v>#N/A</v>
      </c>
      <c r="X193" s="40" t="e">
        <f>(NDC_Data[[#This Row],[WAC Price]]-NDC_Data[[#This Row],[340B Price]])*(NDC_Data[[#This Row],[Annual 340B Purchases]]/365*45)</f>
        <v>#N/A</v>
      </c>
      <c r="Y193" s="40" t="e">
        <f>(NDC_Data[[#This Row],[WAC Price]]-NDC_Data[[#This Row],[340B Price]])*(NDC_Data[[#This Row],[Annual 340B Purchases]]/365*60)</f>
        <v>#N/A</v>
      </c>
      <c r="Z193" s="40" t="e">
        <f>(NDC_Data[[#This Row],[WAC Price]]-NDC_Data[[#This Row],[340B Price]])*(NDC_Data[[#This Row],[Annual 340B Purchases]]/365*120)</f>
        <v>#N/A</v>
      </c>
      <c r="AA193" s="44" t="e">
        <f>(NDC_Data[[#This Row],[WAC Price]]-NDC_Data[[#This Row],[340B Price]])*(NDC_Data[[#This Row],[Annual 340B Purchases]])</f>
        <v>#N/A</v>
      </c>
      <c r="AC193" s="7"/>
      <c r="AD193" s="8"/>
    </row>
    <row r="194" spans="1:30" x14ac:dyDescent="0.55000000000000004">
      <c r="A194" s="9">
        <v>169330312</v>
      </c>
      <c r="B194" s="9" t="s">
        <v>47</v>
      </c>
      <c r="C194" s="1" t="s">
        <v>278</v>
      </c>
      <c r="D194" s="1" t="s">
        <v>27</v>
      </c>
      <c r="E194" s="1" t="s">
        <v>110</v>
      </c>
      <c r="F194" s="1" t="s">
        <v>110</v>
      </c>
      <c r="G194" s="1" t="s">
        <v>110</v>
      </c>
      <c r="H194" s="1" t="s">
        <v>267</v>
      </c>
      <c r="I194" s="24">
        <f>SUMIFS('Historical Purchases'!Q:Q,'Historical Purchases'!N:N,NDC_Data[[#This Row],[NDC]])</f>
        <v>0</v>
      </c>
      <c r="J194" s="35" t="e">
        <f>_xlfn.XLOOKUP(NDC_Data[[#This Row],[NDC]],'Pricing Data'!C:C,'Pricing Data'!F:F)</f>
        <v>#N/A</v>
      </c>
      <c r="K194" s="36" t="e">
        <f>_xlfn.XLOOKUP(NDC_Data[[#This Row],[NDC]],'Pricing Data'!C:C,'Pricing Data'!J:J)</f>
        <v>#N/A</v>
      </c>
      <c r="L194" s="21" t="e">
        <f>I194*(J194-(NDC_Data[[#This Row],[340B Price]]*'Drug Cost Impact Summary'!$D$13))</f>
        <v>#N/A</v>
      </c>
      <c r="M194" s="21" t="e">
        <f>(NDC_Data[[#This Row],[WAC Price]])*(NDC_Data[[#This Row],[Annual 340B Purchases]])</f>
        <v>#N/A</v>
      </c>
      <c r="N194" s="2" t="e">
        <f>(NDC_Data[[#This Row],[340B Price]]*NDC_Data[[#This Row],[Annual 340B Purchases]])-NDC_Data[[#This Row],[Annual Spend at 340B]]</f>
        <v>#N/A</v>
      </c>
      <c r="O194" s="2" t="e">
        <f>(K194-J194)*I194*'Drug Cost Impact Summary'!$E$13</f>
        <v>#N/A</v>
      </c>
      <c r="P194" s="2" t="e">
        <f>NDC_Data[[#This Row],[Annual Spend at WAC]]-NDC_Data[[#This Row],[Annual Spend at 340B]]</f>
        <v>#N/A</v>
      </c>
      <c r="Q194" s="41" t="str">
        <f>IFERROR(NDC_Data[[#This Row],[Annual Inrease in Upfront Inventory Spend]]/NDC_Data[[#This Row],[Annual Spend at 340B]],"0")</f>
        <v>0</v>
      </c>
      <c r="R194" s="2" t="e">
        <f>NDC_Data[[#This Row],[Annual Impact of Lost COGS Discount]]+NDC_Data[[#This Row],[Annual Impact of Denied Rebates]]</f>
        <v>#N/A</v>
      </c>
      <c r="S194" s="6" t="str">
        <f>IFERROR(NDC_Data[[#This Row],[Total Annual Increase in Net Spend]]/NDC_Data[[#This Row],[Annual Spend at 340B]],"0")</f>
        <v>0</v>
      </c>
      <c r="T194" s="14"/>
      <c r="U194" s="15" t="e">
        <f>(NDC_Data[[#This Row],[WAC Price]]-NDC_Data[[#This Row],[340B Price]])*(NDC_Data[[#This Row],[Annual 340B Purchases]]/365*7)</f>
        <v>#N/A</v>
      </c>
      <c r="V194" s="2" t="e">
        <f>(NDC_Data[[#This Row],[WAC Price]]-NDC_Data[[#This Row],[340B Price]])*(NDC_Data[[#This Row],[Annual 340B Purchases]]/365*14)</f>
        <v>#N/A</v>
      </c>
      <c r="W194" s="2" t="e">
        <f>(NDC_Data[[#This Row],[WAC Price]]-NDC_Data[[#This Row],[340B Price]])*(NDC_Data[[#This Row],[Annual 340B Purchases]]/365*30)</f>
        <v>#N/A</v>
      </c>
      <c r="X194" s="2" t="e">
        <f>(NDC_Data[[#This Row],[WAC Price]]-NDC_Data[[#This Row],[340B Price]])*(NDC_Data[[#This Row],[Annual 340B Purchases]]/365*45)</f>
        <v>#N/A</v>
      </c>
      <c r="Y194" s="2" t="e">
        <f>(NDC_Data[[#This Row],[WAC Price]]-NDC_Data[[#This Row],[340B Price]])*(NDC_Data[[#This Row],[Annual 340B Purchases]]/365*60)</f>
        <v>#N/A</v>
      </c>
      <c r="Z194" s="2" t="e">
        <f>(NDC_Data[[#This Row],[WAC Price]]-NDC_Data[[#This Row],[340B Price]])*(NDC_Data[[#This Row],[Annual 340B Purchases]]/365*120)</f>
        <v>#N/A</v>
      </c>
      <c r="AA194" s="16" t="e">
        <f>(NDC_Data[[#This Row],[WAC Price]]-NDC_Data[[#This Row],[340B Price]])*(NDC_Data[[#This Row],[Annual 340B Purchases]])</f>
        <v>#N/A</v>
      </c>
      <c r="AC194" s="7"/>
      <c r="AD194" s="8"/>
    </row>
    <row r="195" spans="1:30" x14ac:dyDescent="0.55000000000000004">
      <c r="A195" s="38">
        <v>169418113</v>
      </c>
      <c r="B195" s="38" t="s">
        <v>57</v>
      </c>
      <c r="C195" s="39" t="s">
        <v>279</v>
      </c>
      <c r="D195" s="39" t="s">
        <v>27</v>
      </c>
      <c r="E195" s="39" t="s">
        <v>109</v>
      </c>
      <c r="F195" s="39" t="s">
        <v>110</v>
      </c>
      <c r="G195" s="39" t="s">
        <v>110</v>
      </c>
      <c r="H195" s="39" t="s">
        <v>280</v>
      </c>
      <c r="I195" s="24">
        <f>SUMIFS('Historical Purchases'!Q:Q,'Historical Purchases'!N:N,NDC_Data[[#This Row],[NDC]])</f>
        <v>0</v>
      </c>
      <c r="J195" s="35" t="e">
        <f>_xlfn.XLOOKUP(NDC_Data[[#This Row],[NDC]],'Pricing Data'!C:C,'Pricing Data'!F:F)</f>
        <v>#N/A</v>
      </c>
      <c r="K195" s="36" t="e">
        <f>_xlfn.XLOOKUP(NDC_Data[[#This Row],[NDC]],'Pricing Data'!C:C,'Pricing Data'!J:J)</f>
        <v>#N/A</v>
      </c>
      <c r="L195" s="45" t="e">
        <f>I195*(J195-(NDC_Data[[#This Row],[340B Price]]*'Drug Cost Impact Summary'!$D$13))</f>
        <v>#N/A</v>
      </c>
      <c r="M195" s="45" t="e">
        <f>(NDC_Data[[#This Row],[WAC Price]])*(NDC_Data[[#This Row],[Annual 340B Purchases]])</f>
        <v>#N/A</v>
      </c>
      <c r="N195" s="40" t="e">
        <f>(NDC_Data[[#This Row],[340B Price]]*NDC_Data[[#This Row],[Annual 340B Purchases]])-NDC_Data[[#This Row],[Annual Spend at 340B]]</f>
        <v>#N/A</v>
      </c>
      <c r="O195" s="40" t="e">
        <f>(K195-J195)*I195*'Drug Cost Impact Summary'!$E$13</f>
        <v>#N/A</v>
      </c>
      <c r="P195" s="40" t="e">
        <f>NDC_Data[[#This Row],[Annual Spend at WAC]]-NDC_Data[[#This Row],[Annual Spend at 340B]]</f>
        <v>#N/A</v>
      </c>
      <c r="Q195" s="41" t="str">
        <f>IFERROR(NDC_Data[[#This Row],[Annual Inrease in Upfront Inventory Spend]]/NDC_Data[[#This Row],[Annual Spend at 340B]],"0")</f>
        <v>0</v>
      </c>
      <c r="R195" s="40" t="e">
        <f>NDC_Data[[#This Row],[Annual Impact of Lost COGS Discount]]+NDC_Data[[#This Row],[Annual Impact of Denied Rebates]]</f>
        <v>#N/A</v>
      </c>
      <c r="S195" s="42" t="str">
        <f>IFERROR(NDC_Data[[#This Row],[Total Annual Increase in Net Spend]]/NDC_Data[[#This Row],[Annual Spend at 340B]],"0")</f>
        <v>0</v>
      </c>
      <c r="T195" s="14"/>
      <c r="U195" s="43" t="e">
        <f>(NDC_Data[[#This Row],[WAC Price]]-NDC_Data[[#This Row],[340B Price]])*(NDC_Data[[#This Row],[Annual 340B Purchases]]/365*7)</f>
        <v>#N/A</v>
      </c>
      <c r="V195" s="40" t="e">
        <f>(NDC_Data[[#This Row],[WAC Price]]-NDC_Data[[#This Row],[340B Price]])*(NDC_Data[[#This Row],[Annual 340B Purchases]]/365*14)</f>
        <v>#N/A</v>
      </c>
      <c r="W195" s="40" t="e">
        <f>(NDC_Data[[#This Row],[WAC Price]]-NDC_Data[[#This Row],[340B Price]])*(NDC_Data[[#This Row],[Annual 340B Purchases]]/365*30)</f>
        <v>#N/A</v>
      </c>
      <c r="X195" s="40" t="e">
        <f>(NDC_Data[[#This Row],[WAC Price]]-NDC_Data[[#This Row],[340B Price]])*(NDC_Data[[#This Row],[Annual 340B Purchases]]/365*45)</f>
        <v>#N/A</v>
      </c>
      <c r="Y195" s="40" t="e">
        <f>(NDC_Data[[#This Row],[WAC Price]]-NDC_Data[[#This Row],[340B Price]])*(NDC_Data[[#This Row],[Annual 340B Purchases]]/365*60)</f>
        <v>#N/A</v>
      </c>
      <c r="Z195" s="40" t="e">
        <f>(NDC_Data[[#This Row],[WAC Price]]-NDC_Data[[#This Row],[340B Price]])*(NDC_Data[[#This Row],[Annual 340B Purchases]]/365*120)</f>
        <v>#N/A</v>
      </c>
      <c r="AA195" s="44" t="e">
        <f>(NDC_Data[[#This Row],[WAC Price]]-NDC_Data[[#This Row],[340B Price]])*(NDC_Data[[#This Row],[Annual 340B Purchases]])</f>
        <v>#N/A</v>
      </c>
      <c r="AC195" s="7"/>
      <c r="AD195" s="8"/>
    </row>
    <row r="196" spans="1:30" x14ac:dyDescent="0.55000000000000004">
      <c r="A196" s="9">
        <v>169413013</v>
      </c>
      <c r="B196" s="9" t="s">
        <v>57</v>
      </c>
      <c r="C196" s="1" t="s">
        <v>281</v>
      </c>
      <c r="D196" s="1" t="s">
        <v>27</v>
      </c>
      <c r="E196" s="1" t="s">
        <v>109</v>
      </c>
      <c r="F196" s="1" t="s">
        <v>110</v>
      </c>
      <c r="G196" s="1" t="s">
        <v>110</v>
      </c>
      <c r="H196" s="1" t="s">
        <v>280</v>
      </c>
      <c r="I196" s="24">
        <f>SUMIFS('Historical Purchases'!Q:Q,'Historical Purchases'!N:N,NDC_Data[[#This Row],[NDC]])</f>
        <v>0</v>
      </c>
      <c r="J196" s="35" t="e">
        <f>_xlfn.XLOOKUP(NDC_Data[[#This Row],[NDC]],'Pricing Data'!C:C,'Pricing Data'!F:F)</f>
        <v>#N/A</v>
      </c>
      <c r="K196" s="36" t="e">
        <f>_xlfn.XLOOKUP(NDC_Data[[#This Row],[NDC]],'Pricing Data'!C:C,'Pricing Data'!J:J)</f>
        <v>#N/A</v>
      </c>
      <c r="L196" s="21" t="e">
        <f>I196*(J196-(NDC_Data[[#This Row],[340B Price]]*'Drug Cost Impact Summary'!$D$13))</f>
        <v>#N/A</v>
      </c>
      <c r="M196" s="21" t="e">
        <f>(NDC_Data[[#This Row],[WAC Price]])*(NDC_Data[[#This Row],[Annual 340B Purchases]])</f>
        <v>#N/A</v>
      </c>
      <c r="N196" s="2" t="e">
        <f>(NDC_Data[[#This Row],[340B Price]]*NDC_Data[[#This Row],[Annual 340B Purchases]])-NDC_Data[[#This Row],[Annual Spend at 340B]]</f>
        <v>#N/A</v>
      </c>
      <c r="O196" s="2" t="e">
        <f>(K196-J196)*I196*'Drug Cost Impact Summary'!$E$13</f>
        <v>#N/A</v>
      </c>
      <c r="P196" s="2" t="e">
        <f>NDC_Data[[#This Row],[Annual Spend at WAC]]-NDC_Data[[#This Row],[Annual Spend at 340B]]</f>
        <v>#N/A</v>
      </c>
      <c r="Q196" s="41" t="str">
        <f>IFERROR(NDC_Data[[#This Row],[Annual Inrease in Upfront Inventory Spend]]/NDC_Data[[#This Row],[Annual Spend at 340B]],"0")</f>
        <v>0</v>
      </c>
      <c r="R196" s="2" t="e">
        <f>NDC_Data[[#This Row],[Annual Impact of Lost COGS Discount]]+NDC_Data[[#This Row],[Annual Impact of Denied Rebates]]</f>
        <v>#N/A</v>
      </c>
      <c r="S196" s="6" t="str">
        <f>IFERROR(NDC_Data[[#This Row],[Total Annual Increase in Net Spend]]/NDC_Data[[#This Row],[Annual Spend at 340B]],"0")</f>
        <v>0</v>
      </c>
      <c r="T196" s="14"/>
      <c r="U196" s="15" t="e">
        <f>(NDC_Data[[#This Row],[WAC Price]]-NDC_Data[[#This Row],[340B Price]])*(NDC_Data[[#This Row],[Annual 340B Purchases]]/365*7)</f>
        <v>#N/A</v>
      </c>
      <c r="V196" s="2" t="e">
        <f>(NDC_Data[[#This Row],[WAC Price]]-NDC_Data[[#This Row],[340B Price]])*(NDC_Data[[#This Row],[Annual 340B Purchases]]/365*14)</f>
        <v>#N/A</v>
      </c>
      <c r="W196" s="2" t="e">
        <f>(NDC_Data[[#This Row],[WAC Price]]-NDC_Data[[#This Row],[340B Price]])*(NDC_Data[[#This Row],[Annual 340B Purchases]]/365*30)</f>
        <v>#N/A</v>
      </c>
      <c r="X196" s="2" t="e">
        <f>(NDC_Data[[#This Row],[WAC Price]]-NDC_Data[[#This Row],[340B Price]])*(NDC_Data[[#This Row],[Annual 340B Purchases]]/365*45)</f>
        <v>#N/A</v>
      </c>
      <c r="Y196" s="2" t="e">
        <f>(NDC_Data[[#This Row],[WAC Price]]-NDC_Data[[#This Row],[340B Price]])*(NDC_Data[[#This Row],[Annual 340B Purchases]]/365*60)</f>
        <v>#N/A</v>
      </c>
      <c r="Z196" s="2" t="e">
        <f>(NDC_Data[[#This Row],[WAC Price]]-NDC_Data[[#This Row],[340B Price]])*(NDC_Data[[#This Row],[Annual 340B Purchases]]/365*120)</f>
        <v>#N/A</v>
      </c>
      <c r="AA196" s="16" t="e">
        <f>(NDC_Data[[#This Row],[WAC Price]]-NDC_Data[[#This Row],[340B Price]])*(NDC_Data[[#This Row],[Annual 340B Purchases]])</f>
        <v>#N/A</v>
      </c>
      <c r="AC196" s="7"/>
      <c r="AD196" s="8"/>
    </row>
    <row r="197" spans="1:30" x14ac:dyDescent="0.55000000000000004">
      <c r="A197" s="38">
        <v>169477212</v>
      </c>
      <c r="B197" s="38" t="s">
        <v>57</v>
      </c>
      <c r="C197" s="39" t="s">
        <v>282</v>
      </c>
      <c r="D197" s="39" t="s">
        <v>27</v>
      </c>
      <c r="E197" s="39" t="s">
        <v>109</v>
      </c>
      <c r="F197" s="39" t="s">
        <v>110</v>
      </c>
      <c r="G197" s="39" t="s">
        <v>110</v>
      </c>
      <c r="H197" s="39" t="s">
        <v>280</v>
      </c>
      <c r="I197" s="24">
        <f>SUMIFS('Historical Purchases'!Q:Q,'Historical Purchases'!N:N,NDC_Data[[#This Row],[NDC]])</f>
        <v>0</v>
      </c>
      <c r="J197" s="35" t="e">
        <f>_xlfn.XLOOKUP(NDC_Data[[#This Row],[NDC]],'Pricing Data'!C:C,'Pricing Data'!F:F)</f>
        <v>#N/A</v>
      </c>
      <c r="K197" s="36" t="e">
        <f>_xlfn.XLOOKUP(NDC_Data[[#This Row],[NDC]],'Pricing Data'!C:C,'Pricing Data'!J:J)</f>
        <v>#N/A</v>
      </c>
      <c r="L197" s="45" t="e">
        <f>I197*(J197-(NDC_Data[[#This Row],[340B Price]]*'Drug Cost Impact Summary'!$D$13))</f>
        <v>#N/A</v>
      </c>
      <c r="M197" s="45" t="e">
        <f>(NDC_Data[[#This Row],[WAC Price]])*(NDC_Data[[#This Row],[Annual 340B Purchases]])</f>
        <v>#N/A</v>
      </c>
      <c r="N197" s="40" t="e">
        <f>(NDC_Data[[#This Row],[340B Price]]*NDC_Data[[#This Row],[Annual 340B Purchases]])-NDC_Data[[#This Row],[Annual Spend at 340B]]</f>
        <v>#N/A</v>
      </c>
      <c r="O197" s="40" t="e">
        <f>(K197-J197)*I197*'Drug Cost Impact Summary'!$E$13</f>
        <v>#N/A</v>
      </c>
      <c r="P197" s="40" t="e">
        <f>NDC_Data[[#This Row],[Annual Spend at WAC]]-NDC_Data[[#This Row],[Annual Spend at 340B]]</f>
        <v>#N/A</v>
      </c>
      <c r="Q197" s="41" t="str">
        <f>IFERROR(NDC_Data[[#This Row],[Annual Inrease in Upfront Inventory Spend]]/NDC_Data[[#This Row],[Annual Spend at 340B]],"0")</f>
        <v>0</v>
      </c>
      <c r="R197" s="40" t="e">
        <f>NDC_Data[[#This Row],[Annual Impact of Lost COGS Discount]]+NDC_Data[[#This Row],[Annual Impact of Denied Rebates]]</f>
        <v>#N/A</v>
      </c>
      <c r="S197" s="42" t="str">
        <f>IFERROR(NDC_Data[[#This Row],[Total Annual Increase in Net Spend]]/NDC_Data[[#This Row],[Annual Spend at 340B]],"0")</f>
        <v>0</v>
      </c>
      <c r="T197" s="14"/>
      <c r="U197" s="43" t="e">
        <f>(NDC_Data[[#This Row],[WAC Price]]-NDC_Data[[#This Row],[340B Price]])*(NDC_Data[[#This Row],[Annual 340B Purchases]]/365*7)</f>
        <v>#N/A</v>
      </c>
      <c r="V197" s="40" t="e">
        <f>(NDC_Data[[#This Row],[WAC Price]]-NDC_Data[[#This Row],[340B Price]])*(NDC_Data[[#This Row],[Annual 340B Purchases]]/365*14)</f>
        <v>#N/A</v>
      </c>
      <c r="W197" s="40" t="e">
        <f>(NDC_Data[[#This Row],[WAC Price]]-NDC_Data[[#This Row],[340B Price]])*(NDC_Data[[#This Row],[Annual 340B Purchases]]/365*30)</f>
        <v>#N/A</v>
      </c>
      <c r="X197" s="40" t="e">
        <f>(NDC_Data[[#This Row],[WAC Price]]-NDC_Data[[#This Row],[340B Price]])*(NDC_Data[[#This Row],[Annual 340B Purchases]]/365*45)</f>
        <v>#N/A</v>
      </c>
      <c r="Y197" s="40" t="e">
        <f>(NDC_Data[[#This Row],[WAC Price]]-NDC_Data[[#This Row],[340B Price]])*(NDC_Data[[#This Row],[Annual 340B Purchases]]/365*60)</f>
        <v>#N/A</v>
      </c>
      <c r="Z197" s="40" t="e">
        <f>(NDC_Data[[#This Row],[WAC Price]]-NDC_Data[[#This Row],[340B Price]])*(NDC_Data[[#This Row],[Annual 340B Purchases]]/365*120)</f>
        <v>#N/A</v>
      </c>
      <c r="AA197" s="44" t="e">
        <f>(NDC_Data[[#This Row],[WAC Price]]-NDC_Data[[#This Row],[340B Price]])*(NDC_Data[[#This Row],[Annual 340B Purchases]])</f>
        <v>#N/A</v>
      </c>
      <c r="AC197" s="7"/>
      <c r="AD197" s="8"/>
    </row>
    <row r="198" spans="1:30" x14ac:dyDescent="0.55000000000000004">
      <c r="A198" s="9">
        <v>169431430</v>
      </c>
      <c r="B198" s="9" t="s">
        <v>59</v>
      </c>
      <c r="C198" s="1" t="s">
        <v>283</v>
      </c>
      <c r="D198" s="1" t="s">
        <v>27</v>
      </c>
      <c r="E198" s="1" t="s">
        <v>109</v>
      </c>
      <c r="F198" s="1" t="s">
        <v>110</v>
      </c>
      <c r="G198" s="1" t="s">
        <v>110</v>
      </c>
      <c r="H198" s="1" t="s">
        <v>125</v>
      </c>
      <c r="I198" s="24">
        <f>SUMIFS('Historical Purchases'!Q:Q,'Historical Purchases'!N:N,NDC_Data[[#This Row],[NDC]])</f>
        <v>0</v>
      </c>
      <c r="J198" s="35" t="e">
        <f>_xlfn.XLOOKUP(NDC_Data[[#This Row],[NDC]],'Pricing Data'!C:C,'Pricing Data'!F:F)</f>
        <v>#N/A</v>
      </c>
      <c r="K198" s="36" t="e">
        <f>_xlfn.XLOOKUP(NDC_Data[[#This Row],[NDC]],'Pricing Data'!C:C,'Pricing Data'!J:J)</f>
        <v>#N/A</v>
      </c>
      <c r="L198" s="21" t="e">
        <f>I198*(J198-(NDC_Data[[#This Row],[340B Price]]*'Drug Cost Impact Summary'!$D$13))</f>
        <v>#N/A</v>
      </c>
      <c r="M198" s="21" t="e">
        <f>(NDC_Data[[#This Row],[WAC Price]])*(NDC_Data[[#This Row],[Annual 340B Purchases]])</f>
        <v>#N/A</v>
      </c>
      <c r="N198" s="2" t="e">
        <f>(NDC_Data[[#This Row],[340B Price]]*NDC_Data[[#This Row],[Annual 340B Purchases]])-NDC_Data[[#This Row],[Annual Spend at 340B]]</f>
        <v>#N/A</v>
      </c>
      <c r="O198" s="2" t="e">
        <f>(K198-J198)*I198*'Drug Cost Impact Summary'!$E$13</f>
        <v>#N/A</v>
      </c>
      <c r="P198" s="2" t="e">
        <f>NDC_Data[[#This Row],[Annual Spend at WAC]]-NDC_Data[[#This Row],[Annual Spend at 340B]]</f>
        <v>#N/A</v>
      </c>
      <c r="Q198" s="41" t="str">
        <f>IFERROR(NDC_Data[[#This Row],[Annual Inrease in Upfront Inventory Spend]]/NDC_Data[[#This Row],[Annual Spend at 340B]],"0")</f>
        <v>0</v>
      </c>
      <c r="R198" s="2" t="e">
        <f>NDC_Data[[#This Row],[Annual Impact of Lost COGS Discount]]+NDC_Data[[#This Row],[Annual Impact of Denied Rebates]]</f>
        <v>#N/A</v>
      </c>
      <c r="S198" s="6" t="str">
        <f>IFERROR(NDC_Data[[#This Row],[Total Annual Increase in Net Spend]]/NDC_Data[[#This Row],[Annual Spend at 340B]],"0")</f>
        <v>0</v>
      </c>
      <c r="T198" s="14"/>
      <c r="U198" s="15" t="e">
        <f>(NDC_Data[[#This Row],[WAC Price]]-NDC_Data[[#This Row],[340B Price]])*(NDC_Data[[#This Row],[Annual 340B Purchases]]/365*7)</f>
        <v>#N/A</v>
      </c>
      <c r="V198" s="2" t="e">
        <f>(NDC_Data[[#This Row],[WAC Price]]-NDC_Data[[#This Row],[340B Price]])*(NDC_Data[[#This Row],[Annual 340B Purchases]]/365*14)</f>
        <v>#N/A</v>
      </c>
      <c r="W198" s="2" t="e">
        <f>(NDC_Data[[#This Row],[WAC Price]]-NDC_Data[[#This Row],[340B Price]])*(NDC_Data[[#This Row],[Annual 340B Purchases]]/365*30)</f>
        <v>#N/A</v>
      </c>
      <c r="X198" s="2" t="e">
        <f>(NDC_Data[[#This Row],[WAC Price]]-NDC_Data[[#This Row],[340B Price]])*(NDC_Data[[#This Row],[Annual 340B Purchases]]/365*45)</f>
        <v>#N/A</v>
      </c>
      <c r="Y198" s="2" t="e">
        <f>(NDC_Data[[#This Row],[WAC Price]]-NDC_Data[[#This Row],[340B Price]])*(NDC_Data[[#This Row],[Annual 340B Purchases]]/365*60)</f>
        <v>#N/A</v>
      </c>
      <c r="Z198" s="2" t="e">
        <f>(NDC_Data[[#This Row],[WAC Price]]-NDC_Data[[#This Row],[340B Price]])*(NDC_Data[[#This Row],[Annual 340B Purchases]]/365*120)</f>
        <v>#N/A</v>
      </c>
      <c r="AA198" s="16" t="e">
        <f>(NDC_Data[[#This Row],[WAC Price]]-NDC_Data[[#This Row],[340B Price]])*(NDC_Data[[#This Row],[Annual 340B Purchases]])</f>
        <v>#N/A</v>
      </c>
      <c r="AC198" s="7"/>
      <c r="AD198" s="8"/>
    </row>
    <row r="199" spans="1:30" x14ac:dyDescent="0.55000000000000004">
      <c r="A199" s="38">
        <v>169430330</v>
      </c>
      <c r="B199" s="38" t="s">
        <v>59</v>
      </c>
      <c r="C199" s="39" t="s">
        <v>284</v>
      </c>
      <c r="D199" s="39" t="s">
        <v>27</v>
      </c>
      <c r="E199" s="39" t="s">
        <v>109</v>
      </c>
      <c r="F199" s="39" t="s">
        <v>110</v>
      </c>
      <c r="G199" s="39" t="s">
        <v>110</v>
      </c>
      <c r="H199" s="39" t="s">
        <v>125</v>
      </c>
      <c r="I199" s="24">
        <f>SUMIFS('Historical Purchases'!Q:Q,'Historical Purchases'!N:N,NDC_Data[[#This Row],[NDC]])</f>
        <v>0</v>
      </c>
      <c r="J199" s="35" t="e">
        <f>_xlfn.XLOOKUP(NDC_Data[[#This Row],[NDC]],'Pricing Data'!C:C,'Pricing Data'!F:F)</f>
        <v>#N/A</v>
      </c>
      <c r="K199" s="36" t="e">
        <f>_xlfn.XLOOKUP(NDC_Data[[#This Row],[NDC]],'Pricing Data'!C:C,'Pricing Data'!J:J)</f>
        <v>#N/A</v>
      </c>
      <c r="L199" s="45" t="e">
        <f>I199*(J199-(NDC_Data[[#This Row],[340B Price]]*'Drug Cost Impact Summary'!$D$13))</f>
        <v>#N/A</v>
      </c>
      <c r="M199" s="45" t="e">
        <f>(NDC_Data[[#This Row],[WAC Price]])*(NDC_Data[[#This Row],[Annual 340B Purchases]])</f>
        <v>#N/A</v>
      </c>
      <c r="N199" s="40" t="e">
        <f>(NDC_Data[[#This Row],[340B Price]]*NDC_Data[[#This Row],[Annual 340B Purchases]])-NDC_Data[[#This Row],[Annual Spend at 340B]]</f>
        <v>#N/A</v>
      </c>
      <c r="O199" s="40" t="e">
        <f>(K199-J199)*I199*'Drug Cost Impact Summary'!$E$13</f>
        <v>#N/A</v>
      </c>
      <c r="P199" s="40" t="e">
        <f>NDC_Data[[#This Row],[Annual Spend at WAC]]-NDC_Data[[#This Row],[Annual Spend at 340B]]</f>
        <v>#N/A</v>
      </c>
      <c r="Q199" s="41" t="str">
        <f>IFERROR(NDC_Data[[#This Row],[Annual Inrease in Upfront Inventory Spend]]/NDC_Data[[#This Row],[Annual Spend at 340B]],"0")</f>
        <v>0</v>
      </c>
      <c r="R199" s="40" t="e">
        <f>NDC_Data[[#This Row],[Annual Impact of Lost COGS Discount]]+NDC_Data[[#This Row],[Annual Impact of Denied Rebates]]</f>
        <v>#N/A</v>
      </c>
      <c r="S199" s="42" t="str">
        <f>IFERROR(NDC_Data[[#This Row],[Total Annual Increase in Net Spend]]/NDC_Data[[#This Row],[Annual Spend at 340B]],"0")</f>
        <v>0</v>
      </c>
      <c r="T199" s="14"/>
      <c r="U199" s="43" t="e">
        <f>(NDC_Data[[#This Row],[WAC Price]]-NDC_Data[[#This Row],[340B Price]])*(NDC_Data[[#This Row],[Annual 340B Purchases]]/365*7)</f>
        <v>#N/A</v>
      </c>
      <c r="V199" s="40" t="e">
        <f>(NDC_Data[[#This Row],[WAC Price]]-NDC_Data[[#This Row],[340B Price]])*(NDC_Data[[#This Row],[Annual 340B Purchases]]/365*14)</f>
        <v>#N/A</v>
      </c>
      <c r="W199" s="40" t="e">
        <f>(NDC_Data[[#This Row],[WAC Price]]-NDC_Data[[#This Row],[340B Price]])*(NDC_Data[[#This Row],[Annual 340B Purchases]]/365*30)</f>
        <v>#N/A</v>
      </c>
      <c r="X199" s="40" t="e">
        <f>(NDC_Data[[#This Row],[WAC Price]]-NDC_Data[[#This Row],[340B Price]])*(NDC_Data[[#This Row],[Annual 340B Purchases]]/365*45)</f>
        <v>#N/A</v>
      </c>
      <c r="Y199" s="40" t="e">
        <f>(NDC_Data[[#This Row],[WAC Price]]-NDC_Data[[#This Row],[340B Price]])*(NDC_Data[[#This Row],[Annual 340B Purchases]]/365*60)</f>
        <v>#N/A</v>
      </c>
      <c r="Z199" s="40" t="e">
        <f>(NDC_Data[[#This Row],[WAC Price]]-NDC_Data[[#This Row],[340B Price]])*(NDC_Data[[#This Row],[Annual 340B Purchases]]/365*120)</f>
        <v>#N/A</v>
      </c>
      <c r="AA199" s="44" t="e">
        <f>(NDC_Data[[#This Row],[WAC Price]]-NDC_Data[[#This Row],[340B Price]])*(NDC_Data[[#This Row],[Annual 340B Purchases]])</f>
        <v>#N/A</v>
      </c>
      <c r="AC199" s="7"/>
      <c r="AD199" s="8"/>
    </row>
    <row r="200" spans="1:30" x14ac:dyDescent="0.55000000000000004">
      <c r="A200" s="9">
        <v>169430730</v>
      </c>
      <c r="B200" s="9" t="s">
        <v>59</v>
      </c>
      <c r="C200" s="1" t="s">
        <v>285</v>
      </c>
      <c r="D200" s="1" t="s">
        <v>27</v>
      </c>
      <c r="E200" s="1" t="s">
        <v>109</v>
      </c>
      <c r="F200" s="1" t="s">
        <v>110</v>
      </c>
      <c r="G200" s="1" t="s">
        <v>110</v>
      </c>
      <c r="H200" s="1" t="s">
        <v>125</v>
      </c>
      <c r="I200" s="24">
        <f>SUMIFS('Historical Purchases'!Q:Q,'Historical Purchases'!N:N,NDC_Data[[#This Row],[NDC]])</f>
        <v>0</v>
      </c>
      <c r="J200" s="35" t="e">
        <f>_xlfn.XLOOKUP(NDC_Data[[#This Row],[NDC]],'Pricing Data'!C:C,'Pricing Data'!F:F)</f>
        <v>#N/A</v>
      </c>
      <c r="K200" s="36" t="e">
        <f>_xlfn.XLOOKUP(NDC_Data[[#This Row],[NDC]],'Pricing Data'!C:C,'Pricing Data'!J:J)</f>
        <v>#N/A</v>
      </c>
      <c r="L200" s="21" t="e">
        <f>I200*(J200-(NDC_Data[[#This Row],[340B Price]]*'Drug Cost Impact Summary'!$D$13))</f>
        <v>#N/A</v>
      </c>
      <c r="M200" s="21" t="e">
        <f>(NDC_Data[[#This Row],[WAC Price]])*(NDC_Data[[#This Row],[Annual 340B Purchases]])</f>
        <v>#N/A</v>
      </c>
      <c r="N200" s="2" t="e">
        <f>(NDC_Data[[#This Row],[340B Price]]*NDC_Data[[#This Row],[Annual 340B Purchases]])-NDC_Data[[#This Row],[Annual Spend at 340B]]</f>
        <v>#N/A</v>
      </c>
      <c r="O200" s="2" t="e">
        <f>(K200-J200)*I200*'Drug Cost Impact Summary'!$E$13</f>
        <v>#N/A</v>
      </c>
      <c r="P200" s="2" t="e">
        <f>NDC_Data[[#This Row],[Annual Spend at WAC]]-NDC_Data[[#This Row],[Annual Spend at 340B]]</f>
        <v>#N/A</v>
      </c>
      <c r="Q200" s="41" t="str">
        <f>IFERROR(NDC_Data[[#This Row],[Annual Inrease in Upfront Inventory Spend]]/NDC_Data[[#This Row],[Annual Spend at 340B]],"0")</f>
        <v>0</v>
      </c>
      <c r="R200" s="2" t="e">
        <f>NDC_Data[[#This Row],[Annual Impact of Lost COGS Discount]]+NDC_Data[[#This Row],[Annual Impact of Denied Rebates]]</f>
        <v>#N/A</v>
      </c>
      <c r="S200" s="6" t="str">
        <f>IFERROR(NDC_Data[[#This Row],[Total Annual Increase in Net Spend]]/NDC_Data[[#This Row],[Annual Spend at 340B]],"0")</f>
        <v>0</v>
      </c>
      <c r="T200" s="14"/>
      <c r="U200" s="15" t="e">
        <f>(NDC_Data[[#This Row],[WAC Price]]-NDC_Data[[#This Row],[340B Price]])*(NDC_Data[[#This Row],[Annual 340B Purchases]]/365*7)</f>
        <v>#N/A</v>
      </c>
      <c r="V200" s="2" t="e">
        <f>(NDC_Data[[#This Row],[WAC Price]]-NDC_Data[[#This Row],[340B Price]])*(NDC_Data[[#This Row],[Annual 340B Purchases]]/365*14)</f>
        <v>#N/A</v>
      </c>
      <c r="W200" s="2" t="e">
        <f>(NDC_Data[[#This Row],[WAC Price]]-NDC_Data[[#This Row],[340B Price]])*(NDC_Data[[#This Row],[Annual 340B Purchases]]/365*30)</f>
        <v>#N/A</v>
      </c>
      <c r="X200" s="2" t="e">
        <f>(NDC_Data[[#This Row],[WAC Price]]-NDC_Data[[#This Row],[340B Price]])*(NDC_Data[[#This Row],[Annual 340B Purchases]]/365*45)</f>
        <v>#N/A</v>
      </c>
      <c r="Y200" s="2" t="e">
        <f>(NDC_Data[[#This Row],[WAC Price]]-NDC_Data[[#This Row],[340B Price]])*(NDC_Data[[#This Row],[Annual 340B Purchases]]/365*60)</f>
        <v>#N/A</v>
      </c>
      <c r="Z200" s="2" t="e">
        <f>(NDC_Data[[#This Row],[WAC Price]]-NDC_Data[[#This Row],[340B Price]])*(NDC_Data[[#This Row],[Annual 340B Purchases]]/365*120)</f>
        <v>#N/A</v>
      </c>
      <c r="AA200" s="16" t="e">
        <f>(NDC_Data[[#This Row],[WAC Price]]-NDC_Data[[#This Row],[340B Price]])*(NDC_Data[[#This Row],[Annual 340B Purchases]])</f>
        <v>#N/A</v>
      </c>
      <c r="AC200" s="7"/>
      <c r="AD200" s="8"/>
    </row>
    <row r="201" spans="1:30" x14ac:dyDescent="0.55000000000000004">
      <c r="A201" s="38">
        <v>169452514</v>
      </c>
      <c r="B201" s="38" t="s">
        <v>63</v>
      </c>
      <c r="C201" s="39" t="s">
        <v>286</v>
      </c>
      <c r="D201" s="39" t="s">
        <v>27</v>
      </c>
      <c r="E201" s="39" t="s">
        <v>109</v>
      </c>
      <c r="F201" s="39" t="s">
        <v>110</v>
      </c>
      <c r="G201" s="39" t="s">
        <v>110</v>
      </c>
      <c r="H201" s="39" t="s">
        <v>134</v>
      </c>
      <c r="I201" s="24">
        <f>SUMIFS('Historical Purchases'!Q:Q,'Historical Purchases'!N:N,NDC_Data[[#This Row],[NDC]])</f>
        <v>0</v>
      </c>
      <c r="J201" s="35" t="e">
        <f>_xlfn.XLOOKUP(NDC_Data[[#This Row],[NDC]],'Pricing Data'!C:C,'Pricing Data'!F:F)</f>
        <v>#N/A</v>
      </c>
      <c r="K201" s="36" t="e">
        <f>_xlfn.XLOOKUP(NDC_Data[[#This Row],[NDC]],'Pricing Data'!C:C,'Pricing Data'!J:J)</f>
        <v>#N/A</v>
      </c>
      <c r="L201" s="45" t="e">
        <f>I201*(J201-(NDC_Data[[#This Row],[340B Price]]*'Drug Cost Impact Summary'!$D$13))</f>
        <v>#N/A</v>
      </c>
      <c r="M201" s="45" t="e">
        <f>(NDC_Data[[#This Row],[WAC Price]])*(NDC_Data[[#This Row],[Annual 340B Purchases]])</f>
        <v>#N/A</v>
      </c>
      <c r="N201" s="40" t="e">
        <f>(NDC_Data[[#This Row],[340B Price]]*NDC_Data[[#This Row],[Annual 340B Purchases]])-NDC_Data[[#This Row],[Annual Spend at 340B]]</f>
        <v>#N/A</v>
      </c>
      <c r="O201" s="40" t="e">
        <f>(K201-J201)*I201*'Drug Cost Impact Summary'!$E$13</f>
        <v>#N/A</v>
      </c>
      <c r="P201" s="40" t="e">
        <f>NDC_Data[[#This Row],[Annual Spend at WAC]]-NDC_Data[[#This Row],[Annual Spend at 340B]]</f>
        <v>#N/A</v>
      </c>
      <c r="Q201" s="41" t="str">
        <f>IFERROR(NDC_Data[[#This Row],[Annual Inrease in Upfront Inventory Spend]]/NDC_Data[[#This Row],[Annual Spend at 340B]],"0")</f>
        <v>0</v>
      </c>
      <c r="R201" s="40" t="e">
        <f>NDC_Data[[#This Row],[Annual Impact of Lost COGS Discount]]+NDC_Data[[#This Row],[Annual Impact of Denied Rebates]]</f>
        <v>#N/A</v>
      </c>
      <c r="S201" s="42" t="str">
        <f>IFERROR(NDC_Data[[#This Row],[Total Annual Increase in Net Spend]]/NDC_Data[[#This Row],[Annual Spend at 340B]],"0")</f>
        <v>0</v>
      </c>
      <c r="T201" s="14"/>
      <c r="U201" s="43" t="e">
        <f>(NDC_Data[[#This Row],[WAC Price]]-NDC_Data[[#This Row],[340B Price]])*(NDC_Data[[#This Row],[Annual 340B Purchases]]/365*7)</f>
        <v>#N/A</v>
      </c>
      <c r="V201" s="40" t="e">
        <f>(NDC_Data[[#This Row],[WAC Price]]-NDC_Data[[#This Row],[340B Price]])*(NDC_Data[[#This Row],[Annual 340B Purchases]]/365*14)</f>
        <v>#N/A</v>
      </c>
      <c r="W201" s="40" t="e">
        <f>(NDC_Data[[#This Row],[WAC Price]]-NDC_Data[[#This Row],[340B Price]])*(NDC_Data[[#This Row],[Annual 340B Purchases]]/365*30)</f>
        <v>#N/A</v>
      </c>
      <c r="X201" s="40" t="e">
        <f>(NDC_Data[[#This Row],[WAC Price]]-NDC_Data[[#This Row],[340B Price]])*(NDC_Data[[#This Row],[Annual 340B Purchases]]/365*45)</f>
        <v>#N/A</v>
      </c>
      <c r="Y201" s="40" t="e">
        <f>(NDC_Data[[#This Row],[WAC Price]]-NDC_Data[[#This Row],[340B Price]])*(NDC_Data[[#This Row],[Annual 340B Purchases]]/365*60)</f>
        <v>#N/A</v>
      </c>
      <c r="Z201" s="40" t="e">
        <f>(NDC_Data[[#This Row],[WAC Price]]-NDC_Data[[#This Row],[340B Price]])*(NDC_Data[[#This Row],[Annual 340B Purchases]]/365*120)</f>
        <v>#N/A</v>
      </c>
      <c r="AA201" s="44" t="e">
        <f>(NDC_Data[[#This Row],[WAC Price]]-NDC_Data[[#This Row],[340B Price]])*(NDC_Data[[#This Row],[Annual 340B Purchases]])</f>
        <v>#N/A</v>
      </c>
      <c r="AC201" s="7"/>
      <c r="AD201" s="8"/>
    </row>
    <row r="202" spans="1:30" x14ac:dyDescent="0.55000000000000004">
      <c r="A202" s="9">
        <v>169450514</v>
      </c>
      <c r="B202" s="9" t="s">
        <v>63</v>
      </c>
      <c r="C202" s="1" t="s">
        <v>287</v>
      </c>
      <c r="D202" s="1" t="s">
        <v>27</v>
      </c>
      <c r="E202" s="1" t="s">
        <v>109</v>
      </c>
      <c r="F202" s="1" t="s">
        <v>110</v>
      </c>
      <c r="G202" s="1" t="s">
        <v>110</v>
      </c>
      <c r="H202" s="1" t="s">
        <v>134</v>
      </c>
      <c r="I202" s="24">
        <f>SUMIFS('Historical Purchases'!Q:Q,'Historical Purchases'!N:N,NDC_Data[[#This Row],[NDC]])</f>
        <v>0</v>
      </c>
      <c r="J202" s="35" t="e">
        <f>_xlfn.XLOOKUP(NDC_Data[[#This Row],[NDC]],'Pricing Data'!C:C,'Pricing Data'!F:F)</f>
        <v>#N/A</v>
      </c>
      <c r="K202" s="36" t="e">
        <f>_xlfn.XLOOKUP(NDC_Data[[#This Row],[NDC]],'Pricing Data'!C:C,'Pricing Data'!J:J)</f>
        <v>#N/A</v>
      </c>
      <c r="L202" s="21" t="e">
        <f>I202*(J202-(NDC_Data[[#This Row],[340B Price]]*'Drug Cost Impact Summary'!$D$13))</f>
        <v>#N/A</v>
      </c>
      <c r="M202" s="21" t="e">
        <f>(NDC_Data[[#This Row],[WAC Price]])*(NDC_Data[[#This Row],[Annual 340B Purchases]])</f>
        <v>#N/A</v>
      </c>
      <c r="N202" s="2" t="e">
        <f>(NDC_Data[[#This Row],[340B Price]]*NDC_Data[[#This Row],[Annual 340B Purchases]])-NDC_Data[[#This Row],[Annual Spend at 340B]]</f>
        <v>#N/A</v>
      </c>
      <c r="O202" s="2" t="e">
        <f>(K202-J202)*I202*'Drug Cost Impact Summary'!$E$13</f>
        <v>#N/A</v>
      </c>
      <c r="P202" s="2" t="e">
        <f>NDC_Data[[#This Row],[Annual Spend at WAC]]-NDC_Data[[#This Row],[Annual Spend at 340B]]</f>
        <v>#N/A</v>
      </c>
      <c r="Q202" s="41" t="str">
        <f>IFERROR(NDC_Data[[#This Row],[Annual Inrease in Upfront Inventory Spend]]/NDC_Data[[#This Row],[Annual Spend at 340B]],"0")</f>
        <v>0</v>
      </c>
      <c r="R202" s="2" t="e">
        <f>NDC_Data[[#This Row],[Annual Impact of Lost COGS Discount]]+NDC_Data[[#This Row],[Annual Impact of Denied Rebates]]</f>
        <v>#N/A</v>
      </c>
      <c r="S202" s="6" t="str">
        <f>IFERROR(NDC_Data[[#This Row],[Total Annual Increase in Net Spend]]/NDC_Data[[#This Row],[Annual Spend at 340B]],"0")</f>
        <v>0</v>
      </c>
      <c r="T202" s="14"/>
      <c r="U202" s="15" t="e">
        <f>(NDC_Data[[#This Row],[WAC Price]]-NDC_Data[[#This Row],[340B Price]])*(NDC_Data[[#This Row],[Annual 340B Purchases]]/365*7)</f>
        <v>#N/A</v>
      </c>
      <c r="V202" s="2" t="e">
        <f>(NDC_Data[[#This Row],[WAC Price]]-NDC_Data[[#This Row],[340B Price]])*(NDC_Data[[#This Row],[Annual 340B Purchases]]/365*14)</f>
        <v>#N/A</v>
      </c>
      <c r="W202" s="2" t="e">
        <f>(NDC_Data[[#This Row],[WAC Price]]-NDC_Data[[#This Row],[340B Price]])*(NDC_Data[[#This Row],[Annual 340B Purchases]]/365*30)</f>
        <v>#N/A</v>
      </c>
      <c r="X202" s="2" t="e">
        <f>(NDC_Data[[#This Row],[WAC Price]]-NDC_Data[[#This Row],[340B Price]])*(NDC_Data[[#This Row],[Annual 340B Purchases]]/365*45)</f>
        <v>#N/A</v>
      </c>
      <c r="Y202" s="2" t="e">
        <f>(NDC_Data[[#This Row],[WAC Price]]-NDC_Data[[#This Row],[340B Price]])*(NDC_Data[[#This Row],[Annual 340B Purchases]]/365*60)</f>
        <v>#N/A</v>
      </c>
      <c r="Z202" s="2" t="e">
        <f>(NDC_Data[[#This Row],[WAC Price]]-NDC_Data[[#This Row],[340B Price]])*(NDC_Data[[#This Row],[Annual 340B Purchases]]/365*120)</f>
        <v>#N/A</v>
      </c>
      <c r="AA202" s="16" t="e">
        <f>(NDC_Data[[#This Row],[WAC Price]]-NDC_Data[[#This Row],[340B Price]])*(NDC_Data[[#This Row],[Annual 340B Purchases]])</f>
        <v>#N/A</v>
      </c>
      <c r="AC202" s="7"/>
      <c r="AD202" s="8"/>
    </row>
    <row r="203" spans="1:30" x14ac:dyDescent="0.55000000000000004">
      <c r="A203" s="38">
        <v>169450114</v>
      </c>
      <c r="B203" s="38" t="s">
        <v>63</v>
      </c>
      <c r="C203" s="39" t="s">
        <v>288</v>
      </c>
      <c r="D203" s="39" t="s">
        <v>27</v>
      </c>
      <c r="E203" s="39" t="s">
        <v>109</v>
      </c>
      <c r="F203" s="39" t="s">
        <v>110</v>
      </c>
      <c r="G203" s="39" t="s">
        <v>110</v>
      </c>
      <c r="H203" s="39" t="s">
        <v>134</v>
      </c>
      <c r="I203" s="24">
        <f>SUMIFS('Historical Purchases'!Q:Q,'Historical Purchases'!N:N,NDC_Data[[#This Row],[NDC]])</f>
        <v>0</v>
      </c>
      <c r="J203" s="35" t="e">
        <f>_xlfn.XLOOKUP(NDC_Data[[#This Row],[NDC]],'Pricing Data'!C:C,'Pricing Data'!F:F)</f>
        <v>#N/A</v>
      </c>
      <c r="K203" s="36" t="e">
        <f>_xlfn.XLOOKUP(NDC_Data[[#This Row],[NDC]],'Pricing Data'!C:C,'Pricing Data'!J:J)</f>
        <v>#N/A</v>
      </c>
      <c r="L203" s="45" t="e">
        <f>I203*(J203-(NDC_Data[[#This Row],[340B Price]]*'Drug Cost Impact Summary'!$D$13))</f>
        <v>#N/A</v>
      </c>
      <c r="M203" s="45" t="e">
        <f>(NDC_Data[[#This Row],[WAC Price]])*(NDC_Data[[#This Row],[Annual 340B Purchases]])</f>
        <v>#N/A</v>
      </c>
      <c r="N203" s="40" t="e">
        <f>(NDC_Data[[#This Row],[340B Price]]*NDC_Data[[#This Row],[Annual 340B Purchases]])-NDC_Data[[#This Row],[Annual Spend at 340B]]</f>
        <v>#N/A</v>
      </c>
      <c r="O203" s="40" t="e">
        <f>(K203-J203)*I203*'Drug Cost Impact Summary'!$E$13</f>
        <v>#N/A</v>
      </c>
      <c r="P203" s="40" t="e">
        <f>NDC_Data[[#This Row],[Annual Spend at WAC]]-NDC_Data[[#This Row],[Annual Spend at 340B]]</f>
        <v>#N/A</v>
      </c>
      <c r="Q203" s="41" t="str">
        <f>IFERROR(NDC_Data[[#This Row],[Annual Inrease in Upfront Inventory Spend]]/NDC_Data[[#This Row],[Annual Spend at 340B]],"0")</f>
        <v>0</v>
      </c>
      <c r="R203" s="40" t="e">
        <f>NDC_Data[[#This Row],[Annual Impact of Lost COGS Discount]]+NDC_Data[[#This Row],[Annual Impact of Denied Rebates]]</f>
        <v>#N/A</v>
      </c>
      <c r="S203" s="42" t="str">
        <f>IFERROR(NDC_Data[[#This Row],[Total Annual Increase in Net Spend]]/NDC_Data[[#This Row],[Annual Spend at 340B]],"0")</f>
        <v>0</v>
      </c>
      <c r="T203" s="14"/>
      <c r="U203" s="43" t="e">
        <f>(NDC_Data[[#This Row],[WAC Price]]-NDC_Data[[#This Row],[340B Price]])*(NDC_Data[[#This Row],[Annual 340B Purchases]]/365*7)</f>
        <v>#N/A</v>
      </c>
      <c r="V203" s="40" t="e">
        <f>(NDC_Data[[#This Row],[WAC Price]]-NDC_Data[[#This Row],[340B Price]])*(NDC_Data[[#This Row],[Annual 340B Purchases]]/365*14)</f>
        <v>#N/A</v>
      </c>
      <c r="W203" s="40" t="e">
        <f>(NDC_Data[[#This Row],[WAC Price]]-NDC_Data[[#This Row],[340B Price]])*(NDC_Data[[#This Row],[Annual 340B Purchases]]/365*30)</f>
        <v>#N/A</v>
      </c>
      <c r="X203" s="40" t="e">
        <f>(NDC_Data[[#This Row],[WAC Price]]-NDC_Data[[#This Row],[340B Price]])*(NDC_Data[[#This Row],[Annual 340B Purchases]]/365*45)</f>
        <v>#N/A</v>
      </c>
      <c r="Y203" s="40" t="e">
        <f>(NDC_Data[[#This Row],[WAC Price]]-NDC_Data[[#This Row],[340B Price]])*(NDC_Data[[#This Row],[Annual 340B Purchases]]/365*60)</f>
        <v>#N/A</v>
      </c>
      <c r="Z203" s="40" t="e">
        <f>(NDC_Data[[#This Row],[WAC Price]]-NDC_Data[[#This Row],[340B Price]])*(NDC_Data[[#This Row],[Annual 340B Purchases]]/365*120)</f>
        <v>#N/A</v>
      </c>
      <c r="AA203" s="44" t="e">
        <f>(NDC_Data[[#This Row],[WAC Price]]-NDC_Data[[#This Row],[340B Price]])*(NDC_Data[[#This Row],[Annual 340B Purchases]])</f>
        <v>#N/A</v>
      </c>
      <c r="AC203" s="7"/>
      <c r="AD203" s="8"/>
    </row>
    <row r="204" spans="1:30" x14ac:dyDescent="0.55000000000000004">
      <c r="A204" s="9">
        <v>169451714</v>
      </c>
      <c r="B204" s="9" t="s">
        <v>63</v>
      </c>
      <c r="C204" s="1" t="s">
        <v>289</v>
      </c>
      <c r="D204" s="1" t="s">
        <v>27</v>
      </c>
      <c r="E204" s="1" t="s">
        <v>109</v>
      </c>
      <c r="F204" s="1" t="s">
        <v>110</v>
      </c>
      <c r="G204" s="1" t="s">
        <v>110</v>
      </c>
      <c r="H204" s="1" t="s">
        <v>290</v>
      </c>
      <c r="I204" s="24">
        <f>SUMIFS('Historical Purchases'!Q:Q,'Historical Purchases'!N:N,NDC_Data[[#This Row],[NDC]])</f>
        <v>0</v>
      </c>
      <c r="J204" s="35" t="e">
        <f>_xlfn.XLOOKUP(NDC_Data[[#This Row],[NDC]],'Pricing Data'!C:C,'Pricing Data'!F:F)</f>
        <v>#N/A</v>
      </c>
      <c r="K204" s="36" t="e">
        <f>_xlfn.XLOOKUP(NDC_Data[[#This Row],[NDC]],'Pricing Data'!C:C,'Pricing Data'!J:J)</f>
        <v>#N/A</v>
      </c>
      <c r="L204" s="21" t="e">
        <f>I204*(J204-(NDC_Data[[#This Row],[340B Price]]*'Drug Cost Impact Summary'!$D$13))</f>
        <v>#N/A</v>
      </c>
      <c r="M204" s="21" t="e">
        <f>(NDC_Data[[#This Row],[WAC Price]])*(NDC_Data[[#This Row],[Annual 340B Purchases]])</f>
        <v>#N/A</v>
      </c>
      <c r="N204" s="2" t="e">
        <f>(NDC_Data[[#This Row],[340B Price]]*NDC_Data[[#This Row],[Annual 340B Purchases]])-NDC_Data[[#This Row],[Annual Spend at 340B]]</f>
        <v>#N/A</v>
      </c>
      <c r="O204" s="2" t="e">
        <f>(K204-J204)*I204*'Drug Cost Impact Summary'!$E$13</f>
        <v>#N/A</v>
      </c>
      <c r="P204" s="2" t="e">
        <f>NDC_Data[[#This Row],[Annual Spend at WAC]]-NDC_Data[[#This Row],[Annual Spend at 340B]]</f>
        <v>#N/A</v>
      </c>
      <c r="Q204" s="41" t="str">
        <f>IFERROR(NDC_Data[[#This Row],[Annual Inrease in Upfront Inventory Spend]]/NDC_Data[[#This Row],[Annual Spend at 340B]],"0")</f>
        <v>0</v>
      </c>
      <c r="R204" s="2" t="e">
        <f>NDC_Data[[#This Row],[Annual Impact of Lost COGS Discount]]+NDC_Data[[#This Row],[Annual Impact of Denied Rebates]]</f>
        <v>#N/A</v>
      </c>
      <c r="S204" s="6" t="str">
        <f>IFERROR(NDC_Data[[#This Row],[Total Annual Increase in Net Spend]]/NDC_Data[[#This Row],[Annual Spend at 340B]],"0")</f>
        <v>0</v>
      </c>
      <c r="T204" s="14"/>
      <c r="U204" s="15" t="e">
        <f>(NDC_Data[[#This Row],[WAC Price]]-NDC_Data[[#This Row],[340B Price]])*(NDC_Data[[#This Row],[Annual 340B Purchases]]/365*7)</f>
        <v>#N/A</v>
      </c>
      <c r="V204" s="2" t="e">
        <f>(NDC_Data[[#This Row],[WAC Price]]-NDC_Data[[#This Row],[340B Price]])*(NDC_Data[[#This Row],[Annual 340B Purchases]]/365*14)</f>
        <v>#N/A</v>
      </c>
      <c r="W204" s="2" t="e">
        <f>(NDC_Data[[#This Row],[WAC Price]]-NDC_Data[[#This Row],[340B Price]])*(NDC_Data[[#This Row],[Annual 340B Purchases]]/365*30)</f>
        <v>#N/A</v>
      </c>
      <c r="X204" s="2" t="e">
        <f>(NDC_Data[[#This Row],[WAC Price]]-NDC_Data[[#This Row],[340B Price]])*(NDC_Data[[#This Row],[Annual 340B Purchases]]/365*45)</f>
        <v>#N/A</v>
      </c>
      <c r="Y204" s="2" t="e">
        <f>(NDC_Data[[#This Row],[WAC Price]]-NDC_Data[[#This Row],[340B Price]])*(NDC_Data[[#This Row],[Annual 340B Purchases]]/365*60)</f>
        <v>#N/A</v>
      </c>
      <c r="Z204" s="2" t="e">
        <f>(NDC_Data[[#This Row],[WAC Price]]-NDC_Data[[#This Row],[340B Price]])*(NDC_Data[[#This Row],[Annual 340B Purchases]]/365*120)</f>
        <v>#N/A</v>
      </c>
      <c r="AA204" s="16" t="e">
        <f>(NDC_Data[[#This Row],[WAC Price]]-NDC_Data[[#This Row],[340B Price]])*(NDC_Data[[#This Row],[Annual 340B Purchases]])</f>
        <v>#N/A</v>
      </c>
      <c r="AC204" s="7"/>
      <c r="AD204" s="8"/>
    </row>
    <row r="205" spans="1:30" x14ac:dyDescent="0.55000000000000004">
      <c r="A205" s="38">
        <v>169452414</v>
      </c>
      <c r="B205" s="38" t="s">
        <v>63</v>
      </c>
      <c r="C205" s="39" t="s">
        <v>291</v>
      </c>
      <c r="D205" s="39" t="s">
        <v>27</v>
      </c>
      <c r="E205" s="39" t="s">
        <v>109</v>
      </c>
      <c r="F205" s="39" t="s">
        <v>110</v>
      </c>
      <c r="G205" s="39" t="s">
        <v>110</v>
      </c>
      <c r="H205" s="39" t="s">
        <v>290</v>
      </c>
      <c r="I205" s="24">
        <f>SUMIFS('Historical Purchases'!Q:Q,'Historical Purchases'!N:N,NDC_Data[[#This Row],[NDC]])</f>
        <v>0</v>
      </c>
      <c r="J205" s="35" t="e">
        <f>_xlfn.XLOOKUP(NDC_Data[[#This Row],[NDC]],'Pricing Data'!C:C,'Pricing Data'!F:F)</f>
        <v>#N/A</v>
      </c>
      <c r="K205" s="36" t="e">
        <f>_xlfn.XLOOKUP(NDC_Data[[#This Row],[NDC]],'Pricing Data'!C:C,'Pricing Data'!J:J)</f>
        <v>#N/A</v>
      </c>
      <c r="L205" s="45" t="e">
        <f>I205*(J205-(NDC_Data[[#This Row],[340B Price]]*'Drug Cost Impact Summary'!$D$13))</f>
        <v>#N/A</v>
      </c>
      <c r="M205" s="45" t="e">
        <f>(NDC_Data[[#This Row],[WAC Price]])*(NDC_Data[[#This Row],[Annual 340B Purchases]])</f>
        <v>#N/A</v>
      </c>
      <c r="N205" s="40" t="e">
        <f>(NDC_Data[[#This Row],[340B Price]]*NDC_Data[[#This Row],[Annual 340B Purchases]])-NDC_Data[[#This Row],[Annual Spend at 340B]]</f>
        <v>#N/A</v>
      </c>
      <c r="O205" s="40" t="e">
        <f>(K205-J205)*I205*'Drug Cost Impact Summary'!$E$13</f>
        <v>#N/A</v>
      </c>
      <c r="P205" s="40" t="e">
        <f>NDC_Data[[#This Row],[Annual Spend at WAC]]-NDC_Data[[#This Row],[Annual Spend at 340B]]</f>
        <v>#N/A</v>
      </c>
      <c r="Q205" s="41" t="str">
        <f>IFERROR(NDC_Data[[#This Row],[Annual Inrease in Upfront Inventory Spend]]/NDC_Data[[#This Row],[Annual Spend at 340B]],"0")</f>
        <v>0</v>
      </c>
      <c r="R205" s="40" t="e">
        <f>NDC_Data[[#This Row],[Annual Impact of Lost COGS Discount]]+NDC_Data[[#This Row],[Annual Impact of Denied Rebates]]</f>
        <v>#N/A</v>
      </c>
      <c r="S205" s="42" t="str">
        <f>IFERROR(NDC_Data[[#This Row],[Total Annual Increase in Net Spend]]/NDC_Data[[#This Row],[Annual Spend at 340B]],"0")</f>
        <v>0</v>
      </c>
      <c r="T205" s="14"/>
      <c r="U205" s="43" t="e">
        <f>(NDC_Data[[#This Row],[WAC Price]]-NDC_Data[[#This Row],[340B Price]])*(NDC_Data[[#This Row],[Annual 340B Purchases]]/365*7)</f>
        <v>#N/A</v>
      </c>
      <c r="V205" s="40" t="e">
        <f>(NDC_Data[[#This Row],[WAC Price]]-NDC_Data[[#This Row],[340B Price]])*(NDC_Data[[#This Row],[Annual 340B Purchases]]/365*14)</f>
        <v>#N/A</v>
      </c>
      <c r="W205" s="40" t="e">
        <f>(NDC_Data[[#This Row],[WAC Price]]-NDC_Data[[#This Row],[340B Price]])*(NDC_Data[[#This Row],[Annual 340B Purchases]]/365*30)</f>
        <v>#N/A</v>
      </c>
      <c r="X205" s="40" t="e">
        <f>(NDC_Data[[#This Row],[WAC Price]]-NDC_Data[[#This Row],[340B Price]])*(NDC_Data[[#This Row],[Annual 340B Purchases]]/365*45)</f>
        <v>#N/A</v>
      </c>
      <c r="Y205" s="40" t="e">
        <f>(NDC_Data[[#This Row],[WAC Price]]-NDC_Data[[#This Row],[340B Price]])*(NDC_Data[[#This Row],[Annual 340B Purchases]]/365*60)</f>
        <v>#N/A</v>
      </c>
      <c r="Z205" s="40" t="e">
        <f>(NDC_Data[[#This Row],[WAC Price]]-NDC_Data[[#This Row],[340B Price]])*(NDC_Data[[#This Row],[Annual 340B Purchases]]/365*120)</f>
        <v>#N/A</v>
      </c>
      <c r="AA205" s="44" t="e">
        <f>(NDC_Data[[#This Row],[WAC Price]]-NDC_Data[[#This Row],[340B Price]])*(NDC_Data[[#This Row],[Annual 340B Purchases]])</f>
        <v>#N/A</v>
      </c>
      <c r="AC205" s="7"/>
      <c r="AD205" s="8"/>
    </row>
    <row r="206" spans="1:30" x14ac:dyDescent="0.55000000000000004">
      <c r="A206" s="9">
        <v>59148003513</v>
      </c>
      <c r="B206" s="9" t="s">
        <v>76</v>
      </c>
      <c r="C206" s="1" t="s">
        <v>292</v>
      </c>
      <c r="D206" s="1" t="s">
        <v>36</v>
      </c>
      <c r="E206" s="1" t="s">
        <v>109</v>
      </c>
      <c r="F206" s="1" t="s">
        <v>109</v>
      </c>
      <c r="G206" s="1" t="s">
        <v>110</v>
      </c>
      <c r="H206" s="1" t="s">
        <v>125</v>
      </c>
      <c r="I206" s="24">
        <f>SUMIFS('Historical Purchases'!Q:Q,'Historical Purchases'!N:N,NDC_Data[[#This Row],[NDC]])</f>
        <v>0</v>
      </c>
      <c r="J206" s="35" t="e">
        <f>_xlfn.XLOOKUP(NDC_Data[[#This Row],[NDC]],'Pricing Data'!C:C,'Pricing Data'!F:F)</f>
        <v>#N/A</v>
      </c>
      <c r="K206" s="36" t="e">
        <f>_xlfn.XLOOKUP(NDC_Data[[#This Row],[NDC]],'Pricing Data'!C:C,'Pricing Data'!J:J)</f>
        <v>#N/A</v>
      </c>
      <c r="L206" s="21" t="e">
        <f>I206*(J206-(NDC_Data[[#This Row],[340B Price]]*'Drug Cost Impact Summary'!$D$13))</f>
        <v>#N/A</v>
      </c>
      <c r="M206" s="21" t="e">
        <f>(NDC_Data[[#This Row],[WAC Price]])*(NDC_Data[[#This Row],[Annual 340B Purchases]])</f>
        <v>#N/A</v>
      </c>
      <c r="N206" s="2" t="e">
        <f>(NDC_Data[[#This Row],[340B Price]]*NDC_Data[[#This Row],[Annual 340B Purchases]])-NDC_Data[[#This Row],[Annual Spend at 340B]]</f>
        <v>#N/A</v>
      </c>
      <c r="O206" s="2" t="e">
        <f>(K206-J206)*I206*'Drug Cost Impact Summary'!$E$13</f>
        <v>#N/A</v>
      </c>
      <c r="P206" s="2" t="e">
        <f>NDC_Data[[#This Row],[Annual Spend at WAC]]-NDC_Data[[#This Row],[Annual Spend at 340B]]</f>
        <v>#N/A</v>
      </c>
      <c r="Q206" s="41" t="str">
        <f>IFERROR(NDC_Data[[#This Row],[Annual Inrease in Upfront Inventory Spend]]/NDC_Data[[#This Row],[Annual Spend at 340B]],"0")</f>
        <v>0</v>
      </c>
      <c r="R206" s="2" t="e">
        <f>NDC_Data[[#This Row],[Annual Impact of Lost COGS Discount]]+NDC_Data[[#This Row],[Annual Impact of Denied Rebates]]</f>
        <v>#N/A</v>
      </c>
      <c r="S206" s="6" t="str">
        <f>IFERROR(NDC_Data[[#This Row],[Total Annual Increase in Net Spend]]/NDC_Data[[#This Row],[Annual Spend at 340B]],"0")</f>
        <v>0</v>
      </c>
      <c r="T206" s="14"/>
      <c r="U206" s="15" t="e">
        <f>(NDC_Data[[#This Row],[WAC Price]]-NDC_Data[[#This Row],[340B Price]])*(NDC_Data[[#This Row],[Annual 340B Purchases]]/365*7)</f>
        <v>#N/A</v>
      </c>
      <c r="V206" s="2" t="e">
        <f>(NDC_Data[[#This Row],[WAC Price]]-NDC_Data[[#This Row],[340B Price]])*(NDC_Data[[#This Row],[Annual 340B Purchases]]/365*14)</f>
        <v>#N/A</v>
      </c>
      <c r="W206" s="2" t="e">
        <f>(NDC_Data[[#This Row],[WAC Price]]-NDC_Data[[#This Row],[340B Price]])*(NDC_Data[[#This Row],[Annual 340B Purchases]]/365*30)</f>
        <v>#N/A</v>
      </c>
      <c r="X206" s="2" t="e">
        <f>(NDC_Data[[#This Row],[WAC Price]]-NDC_Data[[#This Row],[340B Price]])*(NDC_Data[[#This Row],[Annual 340B Purchases]]/365*45)</f>
        <v>#N/A</v>
      </c>
      <c r="Y206" s="2" t="e">
        <f>(NDC_Data[[#This Row],[WAC Price]]-NDC_Data[[#This Row],[340B Price]])*(NDC_Data[[#This Row],[Annual 340B Purchases]]/365*60)</f>
        <v>#N/A</v>
      </c>
      <c r="Z206" s="2" t="e">
        <f>(NDC_Data[[#This Row],[WAC Price]]-NDC_Data[[#This Row],[340B Price]])*(NDC_Data[[#This Row],[Annual 340B Purchases]]/365*120)</f>
        <v>#N/A</v>
      </c>
      <c r="AA206" s="16" t="e">
        <f>(NDC_Data[[#This Row],[WAC Price]]-NDC_Data[[#This Row],[340B Price]])*(NDC_Data[[#This Row],[Annual 340B Purchases]])</f>
        <v>#N/A</v>
      </c>
      <c r="AC206" s="7"/>
      <c r="AD206" s="8"/>
    </row>
    <row r="207" spans="1:30" x14ac:dyDescent="0.55000000000000004">
      <c r="A207" s="38">
        <v>59148003613</v>
      </c>
      <c r="B207" s="38" t="s">
        <v>76</v>
      </c>
      <c r="C207" s="39" t="s">
        <v>293</v>
      </c>
      <c r="D207" s="39" t="s">
        <v>36</v>
      </c>
      <c r="E207" s="39" t="s">
        <v>109</v>
      </c>
      <c r="F207" s="39" t="s">
        <v>109</v>
      </c>
      <c r="G207" s="39" t="s">
        <v>110</v>
      </c>
      <c r="H207" s="39" t="s">
        <v>125</v>
      </c>
      <c r="I207" s="24">
        <f>SUMIFS('Historical Purchases'!Q:Q,'Historical Purchases'!N:N,NDC_Data[[#This Row],[NDC]])</f>
        <v>0</v>
      </c>
      <c r="J207" s="35" t="e">
        <f>_xlfn.XLOOKUP(NDC_Data[[#This Row],[NDC]],'Pricing Data'!C:C,'Pricing Data'!F:F)</f>
        <v>#N/A</v>
      </c>
      <c r="K207" s="36" t="e">
        <f>_xlfn.XLOOKUP(NDC_Data[[#This Row],[NDC]],'Pricing Data'!C:C,'Pricing Data'!J:J)</f>
        <v>#N/A</v>
      </c>
      <c r="L207" s="45" t="e">
        <f>I207*(J207-(NDC_Data[[#This Row],[340B Price]]*'Drug Cost Impact Summary'!$D$13))</f>
        <v>#N/A</v>
      </c>
      <c r="M207" s="45" t="e">
        <f>(NDC_Data[[#This Row],[WAC Price]])*(NDC_Data[[#This Row],[Annual 340B Purchases]])</f>
        <v>#N/A</v>
      </c>
      <c r="N207" s="40" t="e">
        <f>(NDC_Data[[#This Row],[340B Price]]*NDC_Data[[#This Row],[Annual 340B Purchases]])-NDC_Data[[#This Row],[Annual Spend at 340B]]</f>
        <v>#N/A</v>
      </c>
      <c r="O207" s="40" t="e">
        <f>(K207-J207)*I207*'Drug Cost Impact Summary'!$E$13</f>
        <v>#N/A</v>
      </c>
      <c r="P207" s="40" t="e">
        <f>NDC_Data[[#This Row],[Annual Spend at WAC]]-NDC_Data[[#This Row],[Annual Spend at 340B]]</f>
        <v>#N/A</v>
      </c>
      <c r="Q207" s="41" t="str">
        <f>IFERROR(NDC_Data[[#This Row],[Annual Inrease in Upfront Inventory Spend]]/NDC_Data[[#This Row],[Annual Spend at 340B]],"0")</f>
        <v>0</v>
      </c>
      <c r="R207" s="40" t="e">
        <f>NDC_Data[[#This Row],[Annual Impact of Lost COGS Discount]]+NDC_Data[[#This Row],[Annual Impact of Denied Rebates]]</f>
        <v>#N/A</v>
      </c>
      <c r="S207" s="42" t="str">
        <f>IFERROR(NDC_Data[[#This Row],[Total Annual Increase in Net Spend]]/NDC_Data[[#This Row],[Annual Spend at 340B]],"0")</f>
        <v>0</v>
      </c>
      <c r="T207" s="14"/>
      <c r="U207" s="43" t="e">
        <f>(NDC_Data[[#This Row],[WAC Price]]-NDC_Data[[#This Row],[340B Price]])*(NDC_Data[[#This Row],[Annual 340B Purchases]]/365*7)</f>
        <v>#N/A</v>
      </c>
      <c r="V207" s="40" t="e">
        <f>(NDC_Data[[#This Row],[WAC Price]]-NDC_Data[[#This Row],[340B Price]])*(NDC_Data[[#This Row],[Annual 340B Purchases]]/365*14)</f>
        <v>#N/A</v>
      </c>
      <c r="W207" s="40" t="e">
        <f>(NDC_Data[[#This Row],[WAC Price]]-NDC_Data[[#This Row],[340B Price]])*(NDC_Data[[#This Row],[Annual 340B Purchases]]/365*30)</f>
        <v>#N/A</v>
      </c>
      <c r="X207" s="40" t="e">
        <f>(NDC_Data[[#This Row],[WAC Price]]-NDC_Data[[#This Row],[340B Price]])*(NDC_Data[[#This Row],[Annual 340B Purchases]]/365*45)</f>
        <v>#N/A</v>
      </c>
      <c r="Y207" s="40" t="e">
        <f>(NDC_Data[[#This Row],[WAC Price]]-NDC_Data[[#This Row],[340B Price]])*(NDC_Data[[#This Row],[Annual 340B Purchases]]/365*60)</f>
        <v>#N/A</v>
      </c>
      <c r="Z207" s="40" t="e">
        <f>(NDC_Data[[#This Row],[WAC Price]]-NDC_Data[[#This Row],[340B Price]])*(NDC_Data[[#This Row],[Annual 340B Purchases]]/365*120)</f>
        <v>#N/A</v>
      </c>
      <c r="AA207" s="44" t="e">
        <f>(NDC_Data[[#This Row],[WAC Price]]-NDC_Data[[#This Row],[340B Price]])*(NDC_Data[[#This Row],[Annual 340B Purchases]])</f>
        <v>#N/A</v>
      </c>
      <c r="AC207" s="7"/>
      <c r="AD207" s="8"/>
    </row>
    <row r="208" spans="1:30" x14ac:dyDescent="0.55000000000000004">
      <c r="A208" s="9">
        <v>59148003713</v>
      </c>
      <c r="B208" s="9" t="s">
        <v>76</v>
      </c>
      <c r="C208" s="1" t="s">
        <v>294</v>
      </c>
      <c r="D208" s="1" t="s">
        <v>36</v>
      </c>
      <c r="E208" s="1" t="s">
        <v>109</v>
      </c>
      <c r="F208" s="1" t="s">
        <v>109</v>
      </c>
      <c r="G208" s="1" t="s">
        <v>110</v>
      </c>
      <c r="H208" s="1" t="s">
        <v>125</v>
      </c>
      <c r="I208" s="24">
        <f>SUMIFS('Historical Purchases'!Q:Q,'Historical Purchases'!N:N,NDC_Data[[#This Row],[NDC]])</f>
        <v>0</v>
      </c>
      <c r="J208" s="35" t="e">
        <f>_xlfn.XLOOKUP(NDC_Data[[#This Row],[NDC]],'Pricing Data'!C:C,'Pricing Data'!F:F)</f>
        <v>#N/A</v>
      </c>
      <c r="K208" s="36" t="e">
        <f>_xlfn.XLOOKUP(NDC_Data[[#This Row],[NDC]],'Pricing Data'!C:C,'Pricing Data'!J:J)</f>
        <v>#N/A</v>
      </c>
      <c r="L208" s="21" t="e">
        <f>I208*(J208-(NDC_Data[[#This Row],[340B Price]]*'Drug Cost Impact Summary'!$D$13))</f>
        <v>#N/A</v>
      </c>
      <c r="M208" s="21" t="e">
        <f>(NDC_Data[[#This Row],[WAC Price]])*(NDC_Data[[#This Row],[Annual 340B Purchases]])</f>
        <v>#N/A</v>
      </c>
      <c r="N208" s="2" t="e">
        <f>(NDC_Data[[#This Row],[340B Price]]*NDC_Data[[#This Row],[Annual 340B Purchases]])-NDC_Data[[#This Row],[Annual Spend at 340B]]</f>
        <v>#N/A</v>
      </c>
      <c r="O208" s="2" t="e">
        <f>(K208-J208)*I208*'Drug Cost Impact Summary'!$E$13</f>
        <v>#N/A</v>
      </c>
      <c r="P208" s="2" t="e">
        <f>NDC_Data[[#This Row],[Annual Spend at WAC]]-NDC_Data[[#This Row],[Annual Spend at 340B]]</f>
        <v>#N/A</v>
      </c>
      <c r="Q208" s="41" t="str">
        <f>IFERROR(NDC_Data[[#This Row],[Annual Inrease in Upfront Inventory Spend]]/NDC_Data[[#This Row],[Annual Spend at 340B]],"0")</f>
        <v>0</v>
      </c>
      <c r="R208" s="2" t="e">
        <f>NDC_Data[[#This Row],[Annual Impact of Lost COGS Discount]]+NDC_Data[[#This Row],[Annual Impact of Denied Rebates]]</f>
        <v>#N/A</v>
      </c>
      <c r="S208" s="6" t="str">
        <f>IFERROR(NDC_Data[[#This Row],[Total Annual Increase in Net Spend]]/NDC_Data[[#This Row],[Annual Spend at 340B]],"0")</f>
        <v>0</v>
      </c>
      <c r="T208" s="14"/>
      <c r="U208" s="15" t="e">
        <f>(NDC_Data[[#This Row],[WAC Price]]-NDC_Data[[#This Row],[340B Price]])*(NDC_Data[[#This Row],[Annual 340B Purchases]]/365*7)</f>
        <v>#N/A</v>
      </c>
      <c r="V208" s="2" t="e">
        <f>(NDC_Data[[#This Row],[WAC Price]]-NDC_Data[[#This Row],[340B Price]])*(NDC_Data[[#This Row],[Annual 340B Purchases]]/365*14)</f>
        <v>#N/A</v>
      </c>
      <c r="W208" s="2" t="e">
        <f>(NDC_Data[[#This Row],[WAC Price]]-NDC_Data[[#This Row],[340B Price]])*(NDC_Data[[#This Row],[Annual 340B Purchases]]/365*30)</f>
        <v>#N/A</v>
      </c>
      <c r="X208" s="2" t="e">
        <f>(NDC_Data[[#This Row],[WAC Price]]-NDC_Data[[#This Row],[340B Price]])*(NDC_Data[[#This Row],[Annual 340B Purchases]]/365*45)</f>
        <v>#N/A</v>
      </c>
      <c r="Y208" s="2" t="e">
        <f>(NDC_Data[[#This Row],[WAC Price]]-NDC_Data[[#This Row],[340B Price]])*(NDC_Data[[#This Row],[Annual 340B Purchases]]/365*60)</f>
        <v>#N/A</v>
      </c>
      <c r="Z208" s="2" t="e">
        <f>(NDC_Data[[#This Row],[WAC Price]]-NDC_Data[[#This Row],[340B Price]])*(NDC_Data[[#This Row],[Annual 340B Purchases]]/365*120)</f>
        <v>#N/A</v>
      </c>
      <c r="AA208" s="16" t="e">
        <f>(NDC_Data[[#This Row],[WAC Price]]-NDC_Data[[#This Row],[340B Price]])*(NDC_Data[[#This Row],[Annual 340B Purchases]])</f>
        <v>#N/A</v>
      </c>
      <c r="AC208" s="7"/>
      <c r="AD208" s="8"/>
    </row>
    <row r="209" spans="1:30" x14ac:dyDescent="0.55000000000000004">
      <c r="A209" s="38">
        <v>59148003813</v>
      </c>
      <c r="B209" s="38" t="s">
        <v>76</v>
      </c>
      <c r="C209" s="39" t="s">
        <v>295</v>
      </c>
      <c r="D209" s="39" t="s">
        <v>36</v>
      </c>
      <c r="E209" s="39" t="s">
        <v>109</v>
      </c>
      <c r="F209" s="39" t="s">
        <v>109</v>
      </c>
      <c r="G209" s="39" t="s">
        <v>110</v>
      </c>
      <c r="H209" s="39" t="s">
        <v>125</v>
      </c>
      <c r="I209" s="24">
        <f>SUMIFS('Historical Purchases'!Q:Q,'Historical Purchases'!N:N,NDC_Data[[#This Row],[NDC]])</f>
        <v>0</v>
      </c>
      <c r="J209" s="35" t="e">
        <f>_xlfn.XLOOKUP(NDC_Data[[#This Row],[NDC]],'Pricing Data'!C:C,'Pricing Data'!F:F)</f>
        <v>#N/A</v>
      </c>
      <c r="K209" s="36" t="e">
        <f>_xlfn.XLOOKUP(NDC_Data[[#This Row],[NDC]],'Pricing Data'!C:C,'Pricing Data'!J:J)</f>
        <v>#N/A</v>
      </c>
      <c r="L209" s="45" t="e">
        <f>I209*(J209-(NDC_Data[[#This Row],[340B Price]]*'Drug Cost Impact Summary'!$D$13))</f>
        <v>#N/A</v>
      </c>
      <c r="M209" s="45" t="e">
        <f>(NDC_Data[[#This Row],[WAC Price]])*(NDC_Data[[#This Row],[Annual 340B Purchases]])</f>
        <v>#N/A</v>
      </c>
      <c r="N209" s="40" t="e">
        <f>(NDC_Data[[#This Row],[340B Price]]*NDC_Data[[#This Row],[Annual 340B Purchases]])-NDC_Data[[#This Row],[Annual Spend at 340B]]</f>
        <v>#N/A</v>
      </c>
      <c r="O209" s="40" t="e">
        <f>(K209-J209)*I209*'Drug Cost Impact Summary'!$E$13</f>
        <v>#N/A</v>
      </c>
      <c r="P209" s="40" t="e">
        <f>NDC_Data[[#This Row],[Annual Spend at WAC]]-NDC_Data[[#This Row],[Annual Spend at 340B]]</f>
        <v>#N/A</v>
      </c>
      <c r="Q209" s="41" t="str">
        <f>IFERROR(NDC_Data[[#This Row],[Annual Inrease in Upfront Inventory Spend]]/NDC_Data[[#This Row],[Annual Spend at 340B]],"0")</f>
        <v>0</v>
      </c>
      <c r="R209" s="40" t="e">
        <f>NDC_Data[[#This Row],[Annual Impact of Lost COGS Discount]]+NDC_Data[[#This Row],[Annual Impact of Denied Rebates]]</f>
        <v>#N/A</v>
      </c>
      <c r="S209" s="42" t="str">
        <f>IFERROR(NDC_Data[[#This Row],[Total Annual Increase in Net Spend]]/NDC_Data[[#This Row],[Annual Spend at 340B]],"0")</f>
        <v>0</v>
      </c>
      <c r="T209" s="14"/>
      <c r="U209" s="43" t="e">
        <f>(NDC_Data[[#This Row],[WAC Price]]-NDC_Data[[#This Row],[340B Price]])*(NDC_Data[[#This Row],[Annual 340B Purchases]]/365*7)</f>
        <v>#N/A</v>
      </c>
      <c r="V209" s="40" t="e">
        <f>(NDC_Data[[#This Row],[WAC Price]]-NDC_Data[[#This Row],[340B Price]])*(NDC_Data[[#This Row],[Annual 340B Purchases]]/365*14)</f>
        <v>#N/A</v>
      </c>
      <c r="W209" s="40" t="e">
        <f>(NDC_Data[[#This Row],[WAC Price]]-NDC_Data[[#This Row],[340B Price]])*(NDC_Data[[#This Row],[Annual 340B Purchases]]/365*30)</f>
        <v>#N/A</v>
      </c>
      <c r="X209" s="40" t="e">
        <f>(NDC_Data[[#This Row],[WAC Price]]-NDC_Data[[#This Row],[340B Price]])*(NDC_Data[[#This Row],[Annual 340B Purchases]]/365*45)</f>
        <v>#N/A</v>
      </c>
      <c r="Y209" s="40" t="e">
        <f>(NDC_Data[[#This Row],[WAC Price]]-NDC_Data[[#This Row],[340B Price]])*(NDC_Data[[#This Row],[Annual 340B Purchases]]/365*60)</f>
        <v>#N/A</v>
      </c>
      <c r="Z209" s="40" t="e">
        <f>(NDC_Data[[#This Row],[WAC Price]]-NDC_Data[[#This Row],[340B Price]])*(NDC_Data[[#This Row],[Annual 340B Purchases]]/365*120)</f>
        <v>#N/A</v>
      </c>
      <c r="AA209" s="44" t="e">
        <f>(NDC_Data[[#This Row],[WAC Price]]-NDC_Data[[#This Row],[340B Price]])*(NDC_Data[[#This Row],[Annual 340B Purchases]])</f>
        <v>#N/A</v>
      </c>
      <c r="AC209" s="7"/>
      <c r="AD209" s="8"/>
    </row>
    <row r="210" spans="1:30" x14ac:dyDescent="0.55000000000000004">
      <c r="A210" s="9">
        <v>59148003913</v>
      </c>
      <c r="B210" s="9" t="s">
        <v>76</v>
      </c>
      <c r="C210" s="1" t="s">
        <v>296</v>
      </c>
      <c r="D210" s="1" t="s">
        <v>36</v>
      </c>
      <c r="E210" s="1" t="s">
        <v>109</v>
      </c>
      <c r="F210" s="1" t="s">
        <v>109</v>
      </c>
      <c r="G210" s="1" t="s">
        <v>110</v>
      </c>
      <c r="H210" s="1" t="s">
        <v>125</v>
      </c>
      <c r="I210" s="24">
        <f>SUMIFS('Historical Purchases'!Q:Q,'Historical Purchases'!N:N,NDC_Data[[#This Row],[NDC]])</f>
        <v>0</v>
      </c>
      <c r="J210" s="35" t="e">
        <f>_xlfn.XLOOKUP(NDC_Data[[#This Row],[NDC]],'Pricing Data'!C:C,'Pricing Data'!F:F)</f>
        <v>#N/A</v>
      </c>
      <c r="K210" s="36" t="e">
        <f>_xlfn.XLOOKUP(NDC_Data[[#This Row],[NDC]],'Pricing Data'!C:C,'Pricing Data'!J:J)</f>
        <v>#N/A</v>
      </c>
      <c r="L210" s="21" t="e">
        <f>I210*(J210-(NDC_Data[[#This Row],[340B Price]]*'Drug Cost Impact Summary'!$D$13))</f>
        <v>#N/A</v>
      </c>
      <c r="M210" s="21" t="e">
        <f>(NDC_Data[[#This Row],[WAC Price]])*(NDC_Data[[#This Row],[Annual 340B Purchases]])</f>
        <v>#N/A</v>
      </c>
      <c r="N210" s="2" t="e">
        <f>(NDC_Data[[#This Row],[340B Price]]*NDC_Data[[#This Row],[Annual 340B Purchases]])-NDC_Data[[#This Row],[Annual Spend at 340B]]</f>
        <v>#N/A</v>
      </c>
      <c r="O210" s="2" t="e">
        <f>(K210-J210)*I210*'Drug Cost Impact Summary'!$E$13</f>
        <v>#N/A</v>
      </c>
      <c r="P210" s="2" t="e">
        <f>NDC_Data[[#This Row],[Annual Spend at WAC]]-NDC_Data[[#This Row],[Annual Spend at 340B]]</f>
        <v>#N/A</v>
      </c>
      <c r="Q210" s="41" t="str">
        <f>IFERROR(NDC_Data[[#This Row],[Annual Inrease in Upfront Inventory Spend]]/NDC_Data[[#This Row],[Annual Spend at 340B]],"0")</f>
        <v>0</v>
      </c>
      <c r="R210" s="2" t="e">
        <f>NDC_Data[[#This Row],[Annual Impact of Lost COGS Discount]]+NDC_Data[[#This Row],[Annual Impact of Denied Rebates]]</f>
        <v>#N/A</v>
      </c>
      <c r="S210" s="6" t="str">
        <f>IFERROR(NDC_Data[[#This Row],[Total Annual Increase in Net Spend]]/NDC_Data[[#This Row],[Annual Spend at 340B]],"0")</f>
        <v>0</v>
      </c>
      <c r="T210" s="14"/>
      <c r="U210" s="15" t="e">
        <f>(NDC_Data[[#This Row],[WAC Price]]-NDC_Data[[#This Row],[340B Price]])*(NDC_Data[[#This Row],[Annual 340B Purchases]]/365*7)</f>
        <v>#N/A</v>
      </c>
      <c r="V210" s="2" t="e">
        <f>(NDC_Data[[#This Row],[WAC Price]]-NDC_Data[[#This Row],[340B Price]])*(NDC_Data[[#This Row],[Annual 340B Purchases]]/365*14)</f>
        <v>#N/A</v>
      </c>
      <c r="W210" s="2" t="e">
        <f>(NDC_Data[[#This Row],[WAC Price]]-NDC_Data[[#This Row],[340B Price]])*(NDC_Data[[#This Row],[Annual 340B Purchases]]/365*30)</f>
        <v>#N/A</v>
      </c>
      <c r="X210" s="2" t="e">
        <f>(NDC_Data[[#This Row],[WAC Price]]-NDC_Data[[#This Row],[340B Price]])*(NDC_Data[[#This Row],[Annual 340B Purchases]]/365*45)</f>
        <v>#N/A</v>
      </c>
      <c r="Y210" s="2" t="e">
        <f>(NDC_Data[[#This Row],[WAC Price]]-NDC_Data[[#This Row],[340B Price]])*(NDC_Data[[#This Row],[Annual 340B Purchases]]/365*60)</f>
        <v>#N/A</v>
      </c>
      <c r="Z210" s="2" t="e">
        <f>(NDC_Data[[#This Row],[WAC Price]]-NDC_Data[[#This Row],[340B Price]])*(NDC_Data[[#This Row],[Annual 340B Purchases]]/365*120)</f>
        <v>#N/A</v>
      </c>
      <c r="AA210" s="16" t="e">
        <f>(NDC_Data[[#This Row],[WAC Price]]-NDC_Data[[#This Row],[340B Price]])*(NDC_Data[[#This Row],[Annual 340B Purchases]])</f>
        <v>#N/A</v>
      </c>
      <c r="AC210" s="7"/>
      <c r="AD210" s="8"/>
    </row>
    <row r="211" spans="1:30" x14ac:dyDescent="0.55000000000000004">
      <c r="A211" s="38">
        <v>59148004013</v>
      </c>
      <c r="B211" s="38" t="s">
        <v>76</v>
      </c>
      <c r="C211" s="39" t="s">
        <v>297</v>
      </c>
      <c r="D211" s="39" t="s">
        <v>36</v>
      </c>
      <c r="E211" s="39" t="s">
        <v>109</v>
      </c>
      <c r="F211" s="39" t="s">
        <v>109</v>
      </c>
      <c r="G211" s="39" t="s">
        <v>110</v>
      </c>
      <c r="H211" s="39" t="s">
        <v>125</v>
      </c>
      <c r="I211" s="24">
        <f>SUMIFS('Historical Purchases'!Q:Q,'Historical Purchases'!N:N,NDC_Data[[#This Row],[NDC]])</f>
        <v>0</v>
      </c>
      <c r="J211" s="35" t="e">
        <f>_xlfn.XLOOKUP(NDC_Data[[#This Row],[NDC]],'Pricing Data'!C:C,'Pricing Data'!F:F)</f>
        <v>#N/A</v>
      </c>
      <c r="K211" s="36" t="e">
        <f>_xlfn.XLOOKUP(NDC_Data[[#This Row],[NDC]],'Pricing Data'!C:C,'Pricing Data'!J:J)</f>
        <v>#N/A</v>
      </c>
      <c r="L211" s="45" t="e">
        <f>I211*(J211-(NDC_Data[[#This Row],[340B Price]]*'Drug Cost Impact Summary'!$D$13))</f>
        <v>#N/A</v>
      </c>
      <c r="M211" s="45" t="e">
        <f>(NDC_Data[[#This Row],[WAC Price]])*(NDC_Data[[#This Row],[Annual 340B Purchases]])</f>
        <v>#N/A</v>
      </c>
      <c r="N211" s="40" t="e">
        <f>(NDC_Data[[#This Row],[340B Price]]*NDC_Data[[#This Row],[Annual 340B Purchases]])-NDC_Data[[#This Row],[Annual Spend at 340B]]</f>
        <v>#N/A</v>
      </c>
      <c r="O211" s="40" t="e">
        <f>(K211-J211)*I211*'Drug Cost Impact Summary'!$E$13</f>
        <v>#N/A</v>
      </c>
      <c r="P211" s="40" t="e">
        <f>NDC_Data[[#This Row],[Annual Spend at WAC]]-NDC_Data[[#This Row],[Annual Spend at 340B]]</f>
        <v>#N/A</v>
      </c>
      <c r="Q211" s="41" t="str">
        <f>IFERROR(NDC_Data[[#This Row],[Annual Inrease in Upfront Inventory Spend]]/NDC_Data[[#This Row],[Annual Spend at 340B]],"0")</f>
        <v>0</v>
      </c>
      <c r="R211" s="40" t="e">
        <f>NDC_Data[[#This Row],[Annual Impact of Lost COGS Discount]]+NDC_Data[[#This Row],[Annual Impact of Denied Rebates]]</f>
        <v>#N/A</v>
      </c>
      <c r="S211" s="42" t="str">
        <f>IFERROR(NDC_Data[[#This Row],[Total Annual Increase in Net Spend]]/NDC_Data[[#This Row],[Annual Spend at 340B]],"0")</f>
        <v>0</v>
      </c>
      <c r="T211" s="14"/>
      <c r="U211" s="43" t="e">
        <f>(NDC_Data[[#This Row],[WAC Price]]-NDC_Data[[#This Row],[340B Price]])*(NDC_Data[[#This Row],[Annual 340B Purchases]]/365*7)</f>
        <v>#N/A</v>
      </c>
      <c r="V211" s="40" t="e">
        <f>(NDC_Data[[#This Row],[WAC Price]]-NDC_Data[[#This Row],[340B Price]])*(NDC_Data[[#This Row],[Annual 340B Purchases]]/365*14)</f>
        <v>#N/A</v>
      </c>
      <c r="W211" s="40" t="e">
        <f>(NDC_Data[[#This Row],[WAC Price]]-NDC_Data[[#This Row],[340B Price]])*(NDC_Data[[#This Row],[Annual 340B Purchases]]/365*30)</f>
        <v>#N/A</v>
      </c>
      <c r="X211" s="40" t="e">
        <f>(NDC_Data[[#This Row],[WAC Price]]-NDC_Data[[#This Row],[340B Price]])*(NDC_Data[[#This Row],[Annual 340B Purchases]]/365*45)</f>
        <v>#N/A</v>
      </c>
      <c r="Y211" s="40" t="e">
        <f>(NDC_Data[[#This Row],[WAC Price]]-NDC_Data[[#This Row],[340B Price]])*(NDC_Data[[#This Row],[Annual 340B Purchases]]/365*60)</f>
        <v>#N/A</v>
      </c>
      <c r="Z211" s="40" t="e">
        <f>(NDC_Data[[#This Row],[WAC Price]]-NDC_Data[[#This Row],[340B Price]])*(NDC_Data[[#This Row],[Annual 340B Purchases]]/365*120)</f>
        <v>#N/A</v>
      </c>
      <c r="AA211" s="44" t="e">
        <f>(NDC_Data[[#This Row],[WAC Price]]-NDC_Data[[#This Row],[340B Price]])*(NDC_Data[[#This Row],[Annual 340B Purchases]])</f>
        <v>#N/A</v>
      </c>
      <c r="AC211" s="7"/>
      <c r="AD211" s="8"/>
    </row>
    <row r="212" spans="1:30" x14ac:dyDescent="0.55000000000000004">
      <c r="A212" s="9">
        <v>69018821</v>
      </c>
      <c r="B212" s="9" t="s">
        <v>53</v>
      </c>
      <c r="C212" s="1" t="s">
        <v>298</v>
      </c>
      <c r="D212" s="1" t="s">
        <v>30</v>
      </c>
      <c r="E212" s="1" t="s">
        <v>109</v>
      </c>
      <c r="F212" s="1" t="s">
        <v>110</v>
      </c>
      <c r="G212" s="1" t="s">
        <v>110</v>
      </c>
      <c r="H212" s="1" t="s">
        <v>182</v>
      </c>
      <c r="I212" s="24">
        <f>SUMIFS('Historical Purchases'!Q:Q,'Historical Purchases'!N:N,NDC_Data[[#This Row],[NDC]])</f>
        <v>0</v>
      </c>
      <c r="J212" s="35" t="e">
        <f>_xlfn.XLOOKUP(NDC_Data[[#This Row],[NDC]],'Pricing Data'!C:C,'Pricing Data'!F:F)</f>
        <v>#N/A</v>
      </c>
      <c r="K212" s="36" t="e">
        <f>_xlfn.XLOOKUP(NDC_Data[[#This Row],[NDC]],'Pricing Data'!C:C,'Pricing Data'!J:J)</f>
        <v>#N/A</v>
      </c>
      <c r="L212" s="21" t="e">
        <f>I212*(J212-(NDC_Data[[#This Row],[340B Price]]*'Drug Cost Impact Summary'!$D$13))</f>
        <v>#N/A</v>
      </c>
      <c r="M212" s="21" t="e">
        <f>(NDC_Data[[#This Row],[WAC Price]])*(NDC_Data[[#This Row],[Annual 340B Purchases]])</f>
        <v>#N/A</v>
      </c>
      <c r="N212" s="2" t="e">
        <f>(NDC_Data[[#This Row],[340B Price]]*NDC_Data[[#This Row],[Annual 340B Purchases]])-NDC_Data[[#This Row],[Annual Spend at 340B]]</f>
        <v>#N/A</v>
      </c>
      <c r="O212" s="2" t="e">
        <f>(K212-J212)*I212*'Drug Cost Impact Summary'!$E$13</f>
        <v>#N/A</v>
      </c>
      <c r="P212" s="2" t="e">
        <f>NDC_Data[[#This Row],[Annual Spend at WAC]]-NDC_Data[[#This Row],[Annual Spend at 340B]]</f>
        <v>#N/A</v>
      </c>
      <c r="Q212" s="41" t="str">
        <f>IFERROR(NDC_Data[[#This Row],[Annual Inrease in Upfront Inventory Spend]]/NDC_Data[[#This Row],[Annual Spend at 340B]],"0")</f>
        <v>0</v>
      </c>
      <c r="R212" s="2" t="e">
        <f>NDC_Data[[#This Row],[Annual Impact of Lost COGS Discount]]+NDC_Data[[#This Row],[Annual Impact of Denied Rebates]]</f>
        <v>#N/A</v>
      </c>
      <c r="S212" s="6" t="str">
        <f>IFERROR(NDC_Data[[#This Row],[Total Annual Increase in Net Spend]]/NDC_Data[[#This Row],[Annual Spend at 340B]],"0")</f>
        <v>0</v>
      </c>
      <c r="T212" s="14"/>
      <c r="U212" s="15" t="e">
        <f>(NDC_Data[[#This Row],[WAC Price]]-NDC_Data[[#This Row],[340B Price]])*(NDC_Data[[#This Row],[Annual 340B Purchases]]/365*7)</f>
        <v>#N/A</v>
      </c>
      <c r="V212" s="2" t="e">
        <f>(NDC_Data[[#This Row],[WAC Price]]-NDC_Data[[#This Row],[340B Price]])*(NDC_Data[[#This Row],[Annual 340B Purchases]]/365*14)</f>
        <v>#N/A</v>
      </c>
      <c r="W212" s="2" t="e">
        <f>(NDC_Data[[#This Row],[WAC Price]]-NDC_Data[[#This Row],[340B Price]])*(NDC_Data[[#This Row],[Annual 340B Purchases]]/365*30)</f>
        <v>#N/A</v>
      </c>
      <c r="X212" s="2" t="e">
        <f>(NDC_Data[[#This Row],[WAC Price]]-NDC_Data[[#This Row],[340B Price]])*(NDC_Data[[#This Row],[Annual 340B Purchases]]/365*45)</f>
        <v>#N/A</v>
      </c>
      <c r="Y212" s="2" t="e">
        <f>(NDC_Data[[#This Row],[WAC Price]]-NDC_Data[[#This Row],[340B Price]])*(NDC_Data[[#This Row],[Annual 340B Purchases]]/365*60)</f>
        <v>#N/A</v>
      </c>
      <c r="Z212" s="2" t="e">
        <f>(NDC_Data[[#This Row],[WAC Price]]-NDC_Data[[#This Row],[340B Price]])*(NDC_Data[[#This Row],[Annual 340B Purchases]]/365*120)</f>
        <v>#N/A</v>
      </c>
      <c r="AA212" s="16" t="e">
        <f>(NDC_Data[[#This Row],[WAC Price]]-NDC_Data[[#This Row],[340B Price]])*(NDC_Data[[#This Row],[Annual 340B Purchases]])</f>
        <v>#N/A</v>
      </c>
      <c r="AC212" s="7"/>
      <c r="AD212" s="8"/>
    </row>
    <row r="213" spans="1:30" x14ac:dyDescent="0.55000000000000004">
      <c r="A213" s="38">
        <v>69048603</v>
      </c>
      <c r="B213" s="38" t="s">
        <v>53</v>
      </c>
      <c r="C213" s="39" t="s">
        <v>299</v>
      </c>
      <c r="D213" s="39" t="s">
        <v>30</v>
      </c>
      <c r="E213" s="39" t="s">
        <v>109</v>
      </c>
      <c r="F213" s="39" t="s">
        <v>110</v>
      </c>
      <c r="G213" s="39" t="s">
        <v>110</v>
      </c>
      <c r="H213" s="39" t="s">
        <v>182</v>
      </c>
      <c r="I213" s="24">
        <f>SUMIFS('Historical Purchases'!Q:Q,'Historical Purchases'!N:N,NDC_Data[[#This Row],[NDC]])</f>
        <v>0</v>
      </c>
      <c r="J213" s="35" t="e">
        <f>_xlfn.XLOOKUP(NDC_Data[[#This Row],[NDC]],'Pricing Data'!C:C,'Pricing Data'!F:F)</f>
        <v>#N/A</v>
      </c>
      <c r="K213" s="36" t="e">
        <f>_xlfn.XLOOKUP(NDC_Data[[#This Row],[NDC]],'Pricing Data'!C:C,'Pricing Data'!J:J)</f>
        <v>#N/A</v>
      </c>
      <c r="L213" s="45" t="e">
        <f>I213*(J213-(NDC_Data[[#This Row],[340B Price]]*'Drug Cost Impact Summary'!$D$13))</f>
        <v>#N/A</v>
      </c>
      <c r="M213" s="45" t="e">
        <f>(NDC_Data[[#This Row],[WAC Price]])*(NDC_Data[[#This Row],[Annual 340B Purchases]])</f>
        <v>#N/A</v>
      </c>
      <c r="N213" s="40" t="e">
        <f>(NDC_Data[[#This Row],[340B Price]]*NDC_Data[[#This Row],[Annual 340B Purchases]])-NDC_Data[[#This Row],[Annual Spend at 340B]]</f>
        <v>#N/A</v>
      </c>
      <c r="O213" s="40" t="e">
        <f>(K213-J213)*I213*'Drug Cost Impact Summary'!$E$13</f>
        <v>#N/A</v>
      </c>
      <c r="P213" s="40" t="e">
        <f>NDC_Data[[#This Row],[Annual Spend at WAC]]-NDC_Data[[#This Row],[Annual Spend at 340B]]</f>
        <v>#N/A</v>
      </c>
      <c r="Q213" s="41" t="str">
        <f>IFERROR(NDC_Data[[#This Row],[Annual Inrease in Upfront Inventory Spend]]/NDC_Data[[#This Row],[Annual Spend at 340B]],"0")</f>
        <v>0</v>
      </c>
      <c r="R213" s="40" t="e">
        <f>NDC_Data[[#This Row],[Annual Impact of Lost COGS Discount]]+NDC_Data[[#This Row],[Annual Impact of Denied Rebates]]</f>
        <v>#N/A</v>
      </c>
      <c r="S213" s="42" t="str">
        <f>IFERROR(NDC_Data[[#This Row],[Total Annual Increase in Net Spend]]/NDC_Data[[#This Row],[Annual Spend at 340B]],"0")</f>
        <v>0</v>
      </c>
      <c r="T213" s="14"/>
      <c r="U213" s="43" t="e">
        <f>(NDC_Data[[#This Row],[WAC Price]]-NDC_Data[[#This Row],[340B Price]])*(NDC_Data[[#This Row],[Annual 340B Purchases]]/365*7)</f>
        <v>#N/A</v>
      </c>
      <c r="V213" s="40" t="e">
        <f>(NDC_Data[[#This Row],[WAC Price]]-NDC_Data[[#This Row],[340B Price]])*(NDC_Data[[#This Row],[Annual 340B Purchases]]/365*14)</f>
        <v>#N/A</v>
      </c>
      <c r="W213" s="40" t="e">
        <f>(NDC_Data[[#This Row],[WAC Price]]-NDC_Data[[#This Row],[340B Price]])*(NDC_Data[[#This Row],[Annual 340B Purchases]]/365*30)</f>
        <v>#N/A</v>
      </c>
      <c r="X213" s="40" t="e">
        <f>(NDC_Data[[#This Row],[WAC Price]]-NDC_Data[[#This Row],[340B Price]])*(NDC_Data[[#This Row],[Annual 340B Purchases]]/365*45)</f>
        <v>#N/A</v>
      </c>
      <c r="Y213" s="40" t="e">
        <f>(NDC_Data[[#This Row],[WAC Price]]-NDC_Data[[#This Row],[340B Price]])*(NDC_Data[[#This Row],[Annual 340B Purchases]]/365*60)</f>
        <v>#N/A</v>
      </c>
      <c r="Z213" s="40" t="e">
        <f>(NDC_Data[[#This Row],[WAC Price]]-NDC_Data[[#This Row],[340B Price]])*(NDC_Data[[#This Row],[Annual 340B Purchases]]/365*120)</f>
        <v>#N/A</v>
      </c>
      <c r="AA213" s="44" t="e">
        <f>(NDC_Data[[#This Row],[WAC Price]]-NDC_Data[[#This Row],[340B Price]])*(NDC_Data[[#This Row],[Annual 340B Purchases]])</f>
        <v>#N/A</v>
      </c>
      <c r="AC213" s="7"/>
      <c r="AD213" s="8"/>
    </row>
    <row r="214" spans="1:30" x14ac:dyDescent="0.55000000000000004">
      <c r="A214" s="9">
        <v>69018921</v>
      </c>
      <c r="B214" s="9" t="s">
        <v>53</v>
      </c>
      <c r="C214" s="1" t="s">
        <v>300</v>
      </c>
      <c r="D214" s="1" t="s">
        <v>30</v>
      </c>
      <c r="E214" s="1" t="s">
        <v>109</v>
      </c>
      <c r="F214" s="1" t="s">
        <v>110</v>
      </c>
      <c r="G214" s="1" t="s">
        <v>110</v>
      </c>
      <c r="H214" s="1" t="s">
        <v>182</v>
      </c>
      <c r="I214" s="24">
        <f>SUMIFS('Historical Purchases'!Q:Q,'Historical Purchases'!N:N,NDC_Data[[#This Row],[NDC]])</f>
        <v>0</v>
      </c>
      <c r="J214" s="35" t="e">
        <f>_xlfn.XLOOKUP(NDC_Data[[#This Row],[NDC]],'Pricing Data'!C:C,'Pricing Data'!F:F)</f>
        <v>#N/A</v>
      </c>
      <c r="K214" s="36" t="e">
        <f>_xlfn.XLOOKUP(NDC_Data[[#This Row],[NDC]],'Pricing Data'!C:C,'Pricing Data'!J:J)</f>
        <v>#N/A</v>
      </c>
      <c r="L214" s="21" t="e">
        <f>I214*(J214-(NDC_Data[[#This Row],[340B Price]]*'Drug Cost Impact Summary'!$D$13))</f>
        <v>#N/A</v>
      </c>
      <c r="M214" s="21" t="e">
        <f>(NDC_Data[[#This Row],[WAC Price]])*(NDC_Data[[#This Row],[Annual 340B Purchases]])</f>
        <v>#N/A</v>
      </c>
      <c r="N214" s="2" t="e">
        <f>(NDC_Data[[#This Row],[340B Price]]*NDC_Data[[#This Row],[Annual 340B Purchases]])-NDC_Data[[#This Row],[Annual Spend at 340B]]</f>
        <v>#N/A</v>
      </c>
      <c r="O214" s="2" t="e">
        <f>(K214-J214)*I214*'Drug Cost Impact Summary'!$E$13</f>
        <v>#N/A</v>
      </c>
      <c r="P214" s="2" t="e">
        <f>NDC_Data[[#This Row],[Annual Spend at WAC]]-NDC_Data[[#This Row],[Annual Spend at 340B]]</f>
        <v>#N/A</v>
      </c>
      <c r="Q214" s="41" t="str">
        <f>IFERROR(NDC_Data[[#This Row],[Annual Inrease in Upfront Inventory Spend]]/NDC_Data[[#This Row],[Annual Spend at 340B]],"0")</f>
        <v>0</v>
      </c>
      <c r="R214" s="2" t="e">
        <f>NDC_Data[[#This Row],[Annual Impact of Lost COGS Discount]]+NDC_Data[[#This Row],[Annual Impact of Denied Rebates]]</f>
        <v>#N/A</v>
      </c>
      <c r="S214" s="6" t="str">
        <f>IFERROR(NDC_Data[[#This Row],[Total Annual Increase in Net Spend]]/NDC_Data[[#This Row],[Annual Spend at 340B]],"0")</f>
        <v>0</v>
      </c>
      <c r="T214" s="14"/>
      <c r="U214" s="15" t="e">
        <f>(NDC_Data[[#This Row],[WAC Price]]-NDC_Data[[#This Row],[340B Price]])*(NDC_Data[[#This Row],[Annual 340B Purchases]]/365*7)</f>
        <v>#N/A</v>
      </c>
      <c r="V214" s="2" t="e">
        <f>(NDC_Data[[#This Row],[WAC Price]]-NDC_Data[[#This Row],[340B Price]])*(NDC_Data[[#This Row],[Annual 340B Purchases]]/365*14)</f>
        <v>#N/A</v>
      </c>
      <c r="W214" s="2" t="e">
        <f>(NDC_Data[[#This Row],[WAC Price]]-NDC_Data[[#This Row],[340B Price]])*(NDC_Data[[#This Row],[Annual 340B Purchases]]/365*30)</f>
        <v>#N/A</v>
      </c>
      <c r="X214" s="2" t="e">
        <f>(NDC_Data[[#This Row],[WAC Price]]-NDC_Data[[#This Row],[340B Price]])*(NDC_Data[[#This Row],[Annual 340B Purchases]]/365*45)</f>
        <v>#N/A</v>
      </c>
      <c r="Y214" s="2" t="e">
        <f>(NDC_Data[[#This Row],[WAC Price]]-NDC_Data[[#This Row],[340B Price]])*(NDC_Data[[#This Row],[Annual 340B Purchases]]/365*60)</f>
        <v>#N/A</v>
      </c>
      <c r="Z214" s="2" t="e">
        <f>(NDC_Data[[#This Row],[WAC Price]]-NDC_Data[[#This Row],[340B Price]])*(NDC_Data[[#This Row],[Annual 340B Purchases]]/365*120)</f>
        <v>#N/A</v>
      </c>
      <c r="AA214" s="16" t="e">
        <f>(NDC_Data[[#This Row],[WAC Price]]-NDC_Data[[#This Row],[340B Price]])*(NDC_Data[[#This Row],[Annual 340B Purchases]])</f>
        <v>#N/A</v>
      </c>
      <c r="AC214" s="7"/>
      <c r="AD214" s="8"/>
    </row>
    <row r="215" spans="1:30" x14ac:dyDescent="0.55000000000000004">
      <c r="A215" s="38">
        <v>69068803</v>
      </c>
      <c r="B215" s="38" t="s">
        <v>53</v>
      </c>
      <c r="C215" s="39" t="s">
        <v>301</v>
      </c>
      <c r="D215" s="39" t="s">
        <v>30</v>
      </c>
      <c r="E215" s="39" t="s">
        <v>109</v>
      </c>
      <c r="F215" s="39" t="s">
        <v>110</v>
      </c>
      <c r="G215" s="39" t="s">
        <v>110</v>
      </c>
      <c r="H215" s="39" t="s">
        <v>182</v>
      </c>
      <c r="I215" s="24">
        <f>SUMIFS('Historical Purchases'!Q:Q,'Historical Purchases'!N:N,NDC_Data[[#This Row],[NDC]])</f>
        <v>0</v>
      </c>
      <c r="J215" s="35" t="e">
        <f>_xlfn.XLOOKUP(NDC_Data[[#This Row],[NDC]],'Pricing Data'!C:C,'Pricing Data'!F:F)</f>
        <v>#N/A</v>
      </c>
      <c r="K215" s="36" t="e">
        <f>_xlfn.XLOOKUP(NDC_Data[[#This Row],[NDC]],'Pricing Data'!C:C,'Pricing Data'!J:J)</f>
        <v>#N/A</v>
      </c>
      <c r="L215" s="45" t="e">
        <f>I215*(J215-(NDC_Data[[#This Row],[340B Price]]*'Drug Cost Impact Summary'!$D$13))</f>
        <v>#N/A</v>
      </c>
      <c r="M215" s="45" t="e">
        <f>(NDC_Data[[#This Row],[WAC Price]])*(NDC_Data[[#This Row],[Annual 340B Purchases]])</f>
        <v>#N/A</v>
      </c>
      <c r="N215" s="40" t="e">
        <f>(NDC_Data[[#This Row],[340B Price]]*NDC_Data[[#This Row],[Annual 340B Purchases]])-NDC_Data[[#This Row],[Annual Spend at 340B]]</f>
        <v>#N/A</v>
      </c>
      <c r="O215" s="40" t="e">
        <f>(K215-J215)*I215*'Drug Cost Impact Summary'!$E$13</f>
        <v>#N/A</v>
      </c>
      <c r="P215" s="40" t="e">
        <f>NDC_Data[[#This Row],[Annual Spend at WAC]]-NDC_Data[[#This Row],[Annual Spend at 340B]]</f>
        <v>#N/A</v>
      </c>
      <c r="Q215" s="41" t="str">
        <f>IFERROR(NDC_Data[[#This Row],[Annual Inrease in Upfront Inventory Spend]]/NDC_Data[[#This Row],[Annual Spend at 340B]],"0")</f>
        <v>0</v>
      </c>
      <c r="R215" s="40" t="e">
        <f>NDC_Data[[#This Row],[Annual Impact of Lost COGS Discount]]+NDC_Data[[#This Row],[Annual Impact of Denied Rebates]]</f>
        <v>#N/A</v>
      </c>
      <c r="S215" s="42" t="str">
        <f>IFERROR(NDC_Data[[#This Row],[Total Annual Increase in Net Spend]]/NDC_Data[[#This Row],[Annual Spend at 340B]],"0")</f>
        <v>0</v>
      </c>
      <c r="T215" s="14"/>
      <c r="U215" s="43" t="e">
        <f>(NDC_Data[[#This Row],[WAC Price]]-NDC_Data[[#This Row],[340B Price]])*(NDC_Data[[#This Row],[Annual 340B Purchases]]/365*7)</f>
        <v>#N/A</v>
      </c>
      <c r="V215" s="40" t="e">
        <f>(NDC_Data[[#This Row],[WAC Price]]-NDC_Data[[#This Row],[340B Price]])*(NDC_Data[[#This Row],[Annual 340B Purchases]]/365*14)</f>
        <v>#N/A</v>
      </c>
      <c r="W215" s="40" t="e">
        <f>(NDC_Data[[#This Row],[WAC Price]]-NDC_Data[[#This Row],[340B Price]])*(NDC_Data[[#This Row],[Annual 340B Purchases]]/365*30)</f>
        <v>#N/A</v>
      </c>
      <c r="X215" s="40" t="e">
        <f>(NDC_Data[[#This Row],[WAC Price]]-NDC_Data[[#This Row],[340B Price]])*(NDC_Data[[#This Row],[Annual 340B Purchases]]/365*45)</f>
        <v>#N/A</v>
      </c>
      <c r="Y215" s="40" t="e">
        <f>(NDC_Data[[#This Row],[WAC Price]]-NDC_Data[[#This Row],[340B Price]])*(NDC_Data[[#This Row],[Annual 340B Purchases]]/365*60)</f>
        <v>#N/A</v>
      </c>
      <c r="Z215" s="40" t="e">
        <f>(NDC_Data[[#This Row],[WAC Price]]-NDC_Data[[#This Row],[340B Price]])*(NDC_Data[[#This Row],[Annual 340B Purchases]]/365*120)</f>
        <v>#N/A</v>
      </c>
      <c r="AA215" s="44" t="e">
        <f>(NDC_Data[[#This Row],[WAC Price]]-NDC_Data[[#This Row],[340B Price]])*(NDC_Data[[#This Row],[Annual 340B Purchases]])</f>
        <v>#N/A</v>
      </c>
      <c r="AC215" s="7"/>
      <c r="AD215" s="8"/>
    </row>
    <row r="216" spans="1:30" x14ac:dyDescent="0.55000000000000004">
      <c r="A216" s="9">
        <v>69018721</v>
      </c>
      <c r="B216" s="9" t="s">
        <v>53</v>
      </c>
      <c r="C216" s="1" t="s">
        <v>302</v>
      </c>
      <c r="D216" s="1" t="s">
        <v>30</v>
      </c>
      <c r="E216" s="1" t="s">
        <v>109</v>
      </c>
      <c r="F216" s="1" t="s">
        <v>110</v>
      </c>
      <c r="G216" s="1" t="s">
        <v>110</v>
      </c>
      <c r="H216" s="1" t="s">
        <v>182</v>
      </c>
      <c r="I216" s="24">
        <f>SUMIFS('Historical Purchases'!Q:Q,'Historical Purchases'!N:N,NDC_Data[[#This Row],[NDC]])</f>
        <v>0</v>
      </c>
      <c r="J216" s="35" t="e">
        <f>_xlfn.XLOOKUP(NDC_Data[[#This Row],[NDC]],'Pricing Data'!C:C,'Pricing Data'!F:F)</f>
        <v>#N/A</v>
      </c>
      <c r="K216" s="36" t="e">
        <f>_xlfn.XLOOKUP(NDC_Data[[#This Row],[NDC]],'Pricing Data'!C:C,'Pricing Data'!J:J)</f>
        <v>#N/A</v>
      </c>
      <c r="L216" s="21" t="e">
        <f>I216*(J216-(NDC_Data[[#This Row],[340B Price]]*'Drug Cost Impact Summary'!$D$13))</f>
        <v>#N/A</v>
      </c>
      <c r="M216" s="21" t="e">
        <f>(NDC_Data[[#This Row],[WAC Price]])*(NDC_Data[[#This Row],[Annual 340B Purchases]])</f>
        <v>#N/A</v>
      </c>
      <c r="N216" s="2" t="e">
        <f>(NDC_Data[[#This Row],[340B Price]]*NDC_Data[[#This Row],[Annual 340B Purchases]])-NDC_Data[[#This Row],[Annual Spend at 340B]]</f>
        <v>#N/A</v>
      </c>
      <c r="O216" s="2" t="e">
        <f>(K216-J216)*I216*'Drug Cost Impact Summary'!$E$13</f>
        <v>#N/A</v>
      </c>
      <c r="P216" s="2" t="e">
        <f>NDC_Data[[#This Row],[Annual Spend at WAC]]-NDC_Data[[#This Row],[Annual Spend at 340B]]</f>
        <v>#N/A</v>
      </c>
      <c r="Q216" s="41" t="str">
        <f>IFERROR(NDC_Data[[#This Row],[Annual Inrease in Upfront Inventory Spend]]/NDC_Data[[#This Row],[Annual Spend at 340B]],"0")</f>
        <v>0</v>
      </c>
      <c r="R216" s="2" t="e">
        <f>NDC_Data[[#This Row],[Annual Impact of Lost COGS Discount]]+NDC_Data[[#This Row],[Annual Impact of Denied Rebates]]</f>
        <v>#N/A</v>
      </c>
      <c r="S216" s="6" t="str">
        <f>IFERROR(NDC_Data[[#This Row],[Total Annual Increase in Net Spend]]/NDC_Data[[#This Row],[Annual Spend at 340B]],"0")</f>
        <v>0</v>
      </c>
      <c r="T216" s="14"/>
      <c r="U216" s="15" t="e">
        <f>(NDC_Data[[#This Row],[WAC Price]]-NDC_Data[[#This Row],[340B Price]])*(NDC_Data[[#This Row],[Annual 340B Purchases]]/365*7)</f>
        <v>#N/A</v>
      </c>
      <c r="V216" s="2" t="e">
        <f>(NDC_Data[[#This Row],[WAC Price]]-NDC_Data[[#This Row],[340B Price]])*(NDC_Data[[#This Row],[Annual 340B Purchases]]/365*14)</f>
        <v>#N/A</v>
      </c>
      <c r="W216" s="2" t="e">
        <f>(NDC_Data[[#This Row],[WAC Price]]-NDC_Data[[#This Row],[340B Price]])*(NDC_Data[[#This Row],[Annual 340B Purchases]]/365*30)</f>
        <v>#N/A</v>
      </c>
      <c r="X216" s="2" t="e">
        <f>(NDC_Data[[#This Row],[WAC Price]]-NDC_Data[[#This Row],[340B Price]])*(NDC_Data[[#This Row],[Annual 340B Purchases]]/365*45)</f>
        <v>#N/A</v>
      </c>
      <c r="Y216" s="2" t="e">
        <f>(NDC_Data[[#This Row],[WAC Price]]-NDC_Data[[#This Row],[340B Price]])*(NDC_Data[[#This Row],[Annual 340B Purchases]]/365*60)</f>
        <v>#N/A</v>
      </c>
      <c r="Z216" s="2" t="e">
        <f>(NDC_Data[[#This Row],[WAC Price]]-NDC_Data[[#This Row],[340B Price]])*(NDC_Data[[#This Row],[Annual 340B Purchases]]/365*120)</f>
        <v>#N/A</v>
      </c>
      <c r="AA216" s="16" t="e">
        <f>(NDC_Data[[#This Row],[WAC Price]]-NDC_Data[[#This Row],[340B Price]])*(NDC_Data[[#This Row],[Annual 340B Purchases]])</f>
        <v>#N/A</v>
      </c>
      <c r="AC216" s="7"/>
      <c r="AD216" s="8"/>
    </row>
    <row r="217" spans="1:30" x14ac:dyDescent="0.55000000000000004">
      <c r="A217" s="38">
        <v>69028403</v>
      </c>
      <c r="B217" s="38" t="s">
        <v>53</v>
      </c>
      <c r="C217" s="39" t="s">
        <v>303</v>
      </c>
      <c r="D217" s="39" t="s">
        <v>30</v>
      </c>
      <c r="E217" s="39" t="s">
        <v>109</v>
      </c>
      <c r="F217" s="39" t="s">
        <v>110</v>
      </c>
      <c r="G217" s="39" t="s">
        <v>110</v>
      </c>
      <c r="H217" s="39" t="s">
        <v>182</v>
      </c>
      <c r="I217" s="24">
        <f>SUMIFS('Historical Purchases'!Q:Q,'Historical Purchases'!N:N,NDC_Data[[#This Row],[NDC]])</f>
        <v>0</v>
      </c>
      <c r="J217" s="35" t="e">
        <f>_xlfn.XLOOKUP(NDC_Data[[#This Row],[NDC]],'Pricing Data'!C:C,'Pricing Data'!F:F)</f>
        <v>#N/A</v>
      </c>
      <c r="K217" s="36" t="e">
        <f>_xlfn.XLOOKUP(NDC_Data[[#This Row],[NDC]],'Pricing Data'!C:C,'Pricing Data'!J:J)</f>
        <v>#N/A</v>
      </c>
      <c r="L217" s="45" t="e">
        <f>I217*(J217-(NDC_Data[[#This Row],[340B Price]]*'Drug Cost Impact Summary'!$D$13))</f>
        <v>#N/A</v>
      </c>
      <c r="M217" s="45" t="e">
        <f>(NDC_Data[[#This Row],[WAC Price]])*(NDC_Data[[#This Row],[Annual 340B Purchases]])</f>
        <v>#N/A</v>
      </c>
      <c r="N217" s="40" t="e">
        <f>(NDC_Data[[#This Row],[340B Price]]*NDC_Data[[#This Row],[Annual 340B Purchases]])-NDC_Data[[#This Row],[Annual Spend at 340B]]</f>
        <v>#N/A</v>
      </c>
      <c r="O217" s="40" t="e">
        <f>(K217-J217)*I217*'Drug Cost Impact Summary'!$E$13</f>
        <v>#N/A</v>
      </c>
      <c r="P217" s="40" t="e">
        <f>NDC_Data[[#This Row],[Annual Spend at WAC]]-NDC_Data[[#This Row],[Annual Spend at 340B]]</f>
        <v>#N/A</v>
      </c>
      <c r="Q217" s="41" t="str">
        <f>IFERROR(NDC_Data[[#This Row],[Annual Inrease in Upfront Inventory Spend]]/NDC_Data[[#This Row],[Annual Spend at 340B]],"0")</f>
        <v>0</v>
      </c>
      <c r="R217" s="40" t="e">
        <f>NDC_Data[[#This Row],[Annual Impact of Lost COGS Discount]]+NDC_Data[[#This Row],[Annual Impact of Denied Rebates]]</f>
        <v>#N/A</v>
      </c>
      <c r="S217" s="42" t="str">
        <f>IFERROR(NDC_Data[[#This Row],[Total Annual Increase in Net Spend]]/NDC_Data[[#This Row],[Annual Spend at 340B]],"0")</f>
        <v>0</v>
      </c>
      <c r="T217" s="14"/>
      <c r="U217" s="43" t="e">
        <f>(NDC_Data[[#This Row],[WAC Price]]-NDC_Data[[#This Row],[340B Price]])*(NDC_Data[[#This Row],[Annual 340B Purchases]]/365*7)</f>
        <v>#N/A</v>
      </c>
      <c r="V217" s="40" t="e">
        <f>(NDC_Data[[#This Row],[WAC Price]]-NDC_Data[[#This Row],[340B Price]])*(NDC_Data[[#This Row],[Annual 340B Purchases]]/365*14)</f>
        <v>#N/A</v>
      </c>
      <c r="W217" s="40" t="e">
        <f>(NDC_Data[[#This Row],[WAC Price]]-NDC_Data[[#This Row],[340B Price]])*(NDC_Data[[#This Row],[Annual 340B Purchases]]/365*30)</f>
        <v>#N/A</v>
      </c>
      <c r="X217" s="40" t="e">
        <f>(NDC_Data[[#This Row],[WAC Price]]-NDC_Data[[#This Row],[340B Price]])*(NDC_Data[[#This Row],[Annual 340B Purchases]]/365*45)</f>
        <v>#N/A</v>
      </c>
      <c r="Y217" s="40" t="e">
        <f>(NDC_Data[[#This Row],[WAC Price]]-NDC_Data[[#This Row],[340B Price]])*(NDC_Data[[#This Row],[Annual 340B Purchases]]/365*60)</f>
        <v>#N/A</v>
      </c>
      <c r="Z217" s="40" t="e">
        <f>(NDC_Data[[#This Row],[WAC Price]]-NDC_Data[[#This Row],[340B Price]])*(NDC_Data[[#This Row],[Annual 340B Purchases]]/365*120)</f>
        <v>#N/A</v>
      </c>
      <c r="AA217" s="44" t="e">
        <f>(NDC_Data[[#This Row],[WAC Price]]-NDC_Data[[#This Row],[340B Price]])*(NDC_Data[[#This Row],[Annual 340B Purchases]])</f>
        <v>#N/A</v>
      </c>
      <c r="AC217" s="7"/>
      <c r="AD217" s="8"/>
    </row>
    <row r="218" spans="1:30" x14ac:dyDescent="0.55000000000000004">
      <c r="A218" s="9">
        <v>69102902</v>
      </c>
      <c r="B218" s="9" t="s">
        <v>77</v>
      </c>
      <c r="C218" s="1" t="s">
        <v>304</v>
      </c>
      <c r="D218" s="1" t="s">
        <v>30</v>
      </c>
      <c r="E218" s="1" t="s">
        <v>109</v>
      </c>
      <c r="F218" s="1" t="s">
        <v>109</v>
      </c>
      <c r="G218" s="1" t="s">
        <v>110</v>
      </c>
      <c r="H218" s="1" t="s">
        <v>305</v>
      </c>
      <c r="I218" s="24">
        <f>SUMIFS('Historical Purchases'!Q:Q,'Historical Purchases'!N:N,NDC_Data[[#This Row],[NDC]])</f>
        <v>0</v>
      </c>
      <c r="J218" s="35" t="e">
        <f>_xlfn.XLOOKUP(NDC_Data[[#This Row],[NDC]],'Pricing Data'!C:C,'Pricing Data'!F:F)</f>
        <v>#N/A</v>
      </c>
      <c r="K218" s="36" t="e">
        <f>_xlfn.XLOOKUP(NDC_Data[[#This Row],[NDC]],'Pricing Data'!C:C,'Pricing Data'!J:J)</f>
        <v>#N/A</v>
      </c>
      <c r="L218" s="21" t="e">
        <f>I218*(J218-(NDC_Data[[#This Row],[340B Price]]*'Drug Cost Impact Summary'!$D$13))</f>
        <v>#N/A</v>
      </c>
      <c r="M218" s="21" t="e">
        <f>(NDC_Data[[#This Row],[WAC Price]])*(NDC_Data[[#This Row],[Annual 340B Purchases]])</f>
        <v>#N/A</v>
      </c>
      <c r="N218" s="2" t="e">
        <f>(NDC_Data[[#This Row],[340B Price]]*NDC_Data[[#This Row],[Annual 340B Purchases]])-NDC_Data[[#This Row],[Annual Spend at 340B]]</f>
        <v>#N/A</v>
      </c>
      <c r="O218" s="2" t="e">
        <f>(K218-J218)*I218*'Drug Cost Impact Summary'!$E$13</f>
        <v>#N/A</v>
      </c>
      <c r="P218" s="2" t="e">
        <f>NDC_Data[[#This Row],[Annual Spend at WAC]]-NDC_Data[[#This Row],[Annual Spend at 340B]]</f>
        <v>#N/A</v>
      </c>
      <c r="Q218" s="41" t="str">
        <f>IFERROR(NDC_Data[[#This Row],[Annual Inrease in Upfront Inventory Spend]]/NDC_Data[[#This Row],[Annual Spend at 340B]],"0")</f>
        <v>0</v>
      </c>
      <c r="R218" s="2" t="e">
        <f>NDC_Data[[#This Row],[Annual Impact of Lost COGS Discount]]+NDC_Data[[#This Row],[Annual Impact of Denied Rebates]]</f>
        <v>#N/A</v>
      </c>
      <c r="S218" s="6" t="str">
        <f>IFERROR(NDC_Data[[#This Row],[Total Annual Increase in Net Spend]]/NDC_Data[[#This Row],[Annual Spend at 340B]],"0")</f>
        <v>0</v>
      </c>
      <c r="T218" s="14"/>
      <c r="U218" s="15" t="e">
        <f>(NDC_Data[[#This Row],[WAC Price]]-NDC_Data[[#This Row],[340B Price]])*(NDC_Data[[#This Row],[Annual 340B Purchases]]/365*7)</f>
        <v>#N/A</v>
      </c>
      <c r="V218" s="2" t="e">
        <f>(NDC_Data[[#This Row],[WAC Price]]-NDC_Data[[#This Row],[340B Price]])*(NDC_Data[[#This Row],[Annual 340B Purchases]]/365*14)</f>
        <v>#N/A</v>
      </c>
      <c r="W218" s="2" t="e">
        <f>(NDC_Data[[#This Row],[WAC Price]]-NDC_Data[[#This Row],[340B Price]])*(NDC_Data[[#This Row],[Annual 340B Purchases]]/365*30)</f>
        <v>#N/A</v>
      </c>
      <c r="X218" s="2" t="e">
        <f>(NDC_Data[[#This Row],[WAC Price]]-NDC_Data[[#This Row],[340B Price]])*(NDC_Data[[#This Row],[Annual 340B Purchases]]/365*45)</f>
        <v>#N/A</v>
      </c>
      <c r="Y218" s="2" t="e">
        <f>(NDC_Data[[#This Row],[WAC Price]]-NDC_Data[[#This Row],[340B Price]])*(NDC_Data[[#This Row],[Annual 340B Purchases]]/365*60)</f>
        <v>#N/A</v>
      </c>
      <c r="Z218" s="2" t="e">
        <f>(NDC_Data[[#This Row],[WAC Price]]-NDC_Data[[#This Row],[340B Price]])*(NDC_Data[[#This Row],[Annual 340B Purchases]]/365*120)</f>
        <v>#N/A</v>
      </c>
      <c r="AA218" s="16" t="e">
        <f>(NDC_Data[[#This Row],[WAC Price]]-NDC_Data[[#This Row],[340B Price]])*(NDC_Data[[#This Row],[Annual 340B Purchases]])</f>
        <v>#N/A</v>
      </c>
      <c r="AC218" s="7"/>
      <c r="AD218" s="8"/>
    </row>
    <row r="219" spans="1:30" x14ac:dyDescent="0.55000000000000004">
      <c r="A219" s="38">
        <v>69100201</v>
      </c>
      <c r="B219" s="38" t="s">
        <v>77</v>
      </c>
      <c r="C219" s="39" t="s">
        <v>306</v>
      </c>
      <c r="D219" s="39" t="s">
        <v>30</v>
      </c>
      <c r="E219" s="39" t="s">
        <v>109</v>
      </c>
      <c r="F219" s="39" t="s">
        <v>109</v>
      </c>
      <c r="G219" s="39" t="s">
        <v>110</v>
      </c>
      <c r="H219" s="39" t="s">
        <v>145</v>
      </c>
      <c r="I219" s="24">
        <f>SUMIFS('Historical Purchases'!Q:Q,'Historical Purchases'!N:N,NDC_Data[[#This Row],[NDC]])</f>
        <v>0</v>
      </c>
      <c r="J219" s="35" t="e">
        <f>_xlfn.XLOOKUP(NDC_Data[[#This Row],[NDC]],'Pricing Data'!C:C,'Pricing Data'!F:F)</f>
        <v>#N/A</v>
      </c>
      <c r="K219" s="36" t="e">
        <f>_xlfn.XLOOKUP(NDC_Data[[#This Row],[NDC]],'Pricing Data'!C:C,'Pricing Data'!J:J)</f>
        <v>#N/A</v>
      </c>
      <c r="L219" s="45" t="e">
        <f>I219*(J219-(NDC_Data[[#This Row],[340B Price]]*'Drug Cost Impact Summary'!$D$13))</f>
        <v>#N/A</v>
      </c>
      <c r="M219" s="45" t="e">
        <f>(NDC_Data[[#This Row],[WAC Price]])*(NDC_Data[[#This Row],[Annual 340B Purchases]])</f>
        <v>#N/A</v>
      </c>
      <c r="N219" s="40" t="e">
        <f>(NDC_Data[[#This Row],[340B Price]]*NDC_Data[[#This Row],[Annual 340B Purchases]])-NDC_Data[[#This Row],[Annual Spend at 340B]]</f>
        <v>#N/A</v>
      </c>
      <c r="O219" s="40" t="e">
        <f>(K219-J219)*I219*'Drug Cost Impact Summary'!$E$13</f>
        <v>#N/A</v>
      </c>
      <c r="P219" s="40" t="e">
        <f>NDC_Data[[#This Row],[Annual Spend at WAC]]-NDC_Data[[#This Row],[Annual Spend at 340B]]</f>
        <v>#N/A</v>
      </c>
      <c r="Q219" s="41" t="str">
        <f>IFERROR(NDC_Data[[#This Row],[Annual Inrease in Upfront Inventory Spend]]/NDC_Data[[#This Row],[Annual Spend at 340B]],"0")</f>
        <v>0</v>
      </c>
      <c r="R219" s="40" t="e">
        <f>NDC_Data[[#This Row],[Annual Impact of Lost COGS Discount]]+NDC_Data[[#This Row],[Annual Impact of Denied Rebates]]</f>
        <v>#N/A</v>
      </c>
      <c r="S219" s="42" t="str">
        <f>IFERROR(NDC_Data[[#This Row],[Total Annual Increase in Net Spend]]/NDC_Data[[#This Row],[Annual Spend at 340B]],"0")</f>
        <v>0</v>
      </c>
      <c r="T219" s="14"/>
      <c r="U219" s="43" t="e">
        <f>(NDC_Data[[#This Row],[WAC Price]]-NDC_Data[[#This Row],[340B Price]])*(NDC_Data[[#This Row],[Annual 340B Purchases]]/365*7)</f>
        <v>#N/A</v>
      </c>
      <c r="V219" s="40" t="e">
        <f>(NDC_Data[[#This Row],[WAC Price]]-NDC_Data[[#This Row],[340B Price]])*(NDC_Data[[#This Row],[Annual 340B Purchases]]/365*14)</f>
        <v>#N/A</v>
      </c>
      <c r="W219" s="40" t="e">
        <f>(NDC_Data[[#This Row],[WAC Price]]-NDC_Data[[#This Row],[340B Price]])*(NDC_Data[[#This Row],[Annual 340B Purchases]]/365*30)</f>
        <v>#N/A</v>
      </c>
      <c r="X219" s="40" t="e">
        <f>(NDC_Data[[#This Row],[WAC Price]]-NDC_Data[[#This Row],[340B Price]])*(NDC_Data[[#This Row],[Annual 340B Purchases]]/365*45)</f>
        <v>#N/A</v>
      </c>
      <c r="Y219" s="40" t="e">
        <f>(NDC_Data[[#This Row],[WAC Price]]-NDC_Data[[#This Row],[340B Price]])*(NDC_Data[[#This Row],[Annual 340B Purchases]]/365*60)</f>
        <v>#N/A</v>
      </c>
      <c r="Z219" s="40" t="e">
        <f>(NDC_Data[[#This Row],[WAC Price]]-NDC_Data[[#This Row],[340B Price]])*(NDC_Data[[#This Row],[Annual 340B Purchases]]/365*120)</f>
        <v>#N/A</v>
      </c>
      <c r="AA219" s="44" t="e">
        <f>(NDC_Data[[#This Row],[WAC Price]]-NDC_Data[[#This Row],[340B Price]])*(NDC_Data[[#This Row],[Annual 340B Purchases]])</f>
        <v>#N/A</v>
      </c>
      <c r="AC219" s="7"/>
      <c r="AD219" s="8"/>
    </row>
    <row r="220" spans="1:30" x14ac:dyDescent="0.55000000000000004">
      <c r="A220" s="9">
        <v>69100101</v>
      </c>
      <c r="B220" s="9" t="s">
        <v>77</v>
      </c>
      <c r="C220" s="1" t="s">
        <v>307</v>
      </c>
      <c r="D220" s="1" t="s">
        <v>30</v>
      </c>
      <c r="E220" s="1" t="s">
        <v>109</v>
      </c>
      <c r="F220" s="1" t="s">
        <v>109</v>
      </c>
      <c r="G220" s="1" t="s">
        <v>110</v>
      </c>
      <c r="H220" s="1" t="s">
        <v>145</v>
      </c>
      <c r="I220" s="24">
        <f>SUMIFS('Historical Purchases'!Q:Q,'Historical Purchases'!N:N,NDC_Data[[#This Row],[NDC]])</f>
        <v>0</v>
      </c>
      <c r="J220" s="35" t="e">
        <f>_xlfn.XLOOKUP(NDC_Data[[#This Row],[NDC]],'Pricing Data'!C:C,'Pricing Data'!F:F)</f>
        <v>#N/A</v>
      </c>
      <c r="K220" s="36" t="e">
        <f>_xlfn.XLOOKUP(NDC_Data[[#This Row],[NDC]],'Pricing Data'!C:C,'Pricing Data'!J:J)</f>
        <v>#N/A</v>
      </c>
      <c r="L220" s="21" t="e">
        <f>I220*(J220-(NDC_Data[[#This Row],[340B Price]]*'Drug Cost Impact Summary'!$D$13))</f>
        <v>#N/A</v>
      </c>
      <c r="M220" s="21" t="e">
        <f>(NDC_Data[[#This Row],[WAC Price]])*(NDC_Data[[#This Row],[Annual 340B Purchases]])</f>
        <v>#N/A</v>
      </c>
      <c r="N220" s="2" t="e">
        <f>(NDC_Data[[#This Row],[340B Price]]*NDC_Data[[#This Row],[Annual 340B Purchases]])-NDC_Data[[#This Row],[Annual Spend at 340B]]</f>
        <v>#N/A</v>
      </c>
      <c r="O220" s="2" t="e">
        <f>(K220-J220)*I220*'Drug Cost Impact Summary'!$E$13</f>
        <v>#N/A</v>
      </c>
      <c r="P220" s="2" t="e">
        <f>NDC_Data[[#This Row],[Annual Spend at WAC]]-NDC_Data[[#This Row],[Annual Spend at 340B]]</f>
        <v>#N/A</v>
      </c>
      <c r="Q220" s="41" t="str">
        <f>IFERROR(NDC_Data[[#This Row],[Annual Inrease in Upfront Inventory Spend]]/NDC_Data[[#This Row],[Annual Spend at 340B]],"0")</f>
        <v>0</v>
      </c>
      <c r="R220" s="2" t="e">
        <f>NDC_Data[[#This Row],[Annual Impact of Lost COGS Discount]]+NDC_Data[[#This Row],[Annual Impact of Denied Rebates]]</f>
        <v>#N/A</v>
      </c>
      <c r="S220" s="6" t="str">
        <f>IFERROR(NDC_Data[[#This Row],[Total Annual Increase in Net Spend]]/NDC_Data[[#This Row],[Annual Spend at 340B]],"0")</f>
        <v>0</v>
      </c>
      <c r="T220" s="14"/>
      <c r="U220" s="15" t="e">
        <f>(NDC_Data[[#This Row],[WAC Price]]-NDC_Data[[#This Row],[340B Price]])*(NDC_Data[[#This Row],[Annual 340B Purchases]]/365*7)</f>
        <v>#N/A</v>
      </c>
      <c r="V220" s="2" t="e">
        <f>(NDC_Data[[#This Row],[WAC Price]]-NDC_Data[[#This Row],[340B Price]])*(NDC_Data[[#This Row],[Annual 340B Purchases]]/365*14)</f>
        <v>#N/A</v>
      </c>
      <c r="W220" s="2" t="e">
        <f>(NDC_Data[[#This Row],[WAC Price]]-NDC_Data[[#This Row],[340B Price]])*(NDC_Data[[#This Row],[Annual 340B Purchases]]/365*30)</f>
        <v>#N/A</v>
      </c>
      <c r="X220" s="2" t="e">
        <f>(NDC_Data[[#This Row],[WAC Price]]-NDC_Data[[#This Row],[340B Price]])*(NDC_Data[[#This Row],[Annual 340B Purchases]]/365*45)</f>
        <v>#N/A</v>
      </c>
      <c r="Y220" s="2" t="e">
        <f>(NDC_Data[[#This Row],[WAC Price]]-NDC_Data[[#This Row],[340B Price]])*(NDC_Data[[#This Row],[Annual 340B Purchases]]/365*60)</f>
        <v>#N/A</v>
      </c>
      <c r="Z220" s="2" t="e">
        <f>(NDC_Data[[#This Row],[WAC Price]]-NDC_Data[[#This Row],[340B Price]])*(NDC_Data[[#This Row],[Annual 340B Purchases]]/365*120)</f>
        <v>#N/A</v>
      </c>
      <c r="AA220" s="16" t="e">
        <f>(NDC_Data[[#This Row],[WAC Price]]-NDC_Data[[#This Row],[340B Price]])*(NDC_Data[[#This Row],[Annual 340B Purchases]])</f>
        <v>#N/A</v>
      </c>
      <c r="AC220" s="7"/>
      <c r="AD220" s="8"/>
    </row>
    <row r="221" spans="1:30" x14ac:dyDescent="0.55000000000000004">
      <c r="A221" s="38">
        <v>69050130</v>
      </c>
      <c r="B221" s="38" t="s">
        <v>77</v>
      </c>
      <c r="C221" s="39" t="s">
        <v>308</v>
      </c>
      <c r="D221" s="39" t="s">
        <v>30</v>
      </c>
      <c r="E221" s="39" t="s">
        <v>109</v>
      </c>
      <c r="F221" s="39" t="s">
        <v>109</v>
      </c>
      <c r="G221" s="39" t="s">
        <v>110</v>
      </c>
      <c r="H221" s="39" t="s">
        <v>125</v>
      </c>
      <c r="I221" s="24">
        <f>SUMIFS('Historical Purchases'!Q:Q,'Historical Purchases'!N:N,NDC_Data[[#This Row],[NDC]])</f>
        <v>0</v>
      </c>
      <c r="J221" s="35" t="e">
        <f>_xlfn.XLOOKUP(NDC_Data[[#This Row],[NDC]],'Pricing Data'!C:C,'Pricing Data'!F:F)</f>
        <v>#N/A</v>
      </c>
      <c r="K221" s="36" t="e">
        <f>_xlfn.XLOOKUP(NDC_Data[[#This Row],[NDC]],'Pricing Data'!C:C,'Pricing Data'!J:J)</f>
        <v>#N/A</v>
      </c>
      <c r="L221" s="45" t="e">
        <f>I221*(J221-(NDC_Data[[#This Row],[340B Price]]*'Drug Cost Impact Summary'!$D$13))</f>
        <v>#N/A</v>
      </c>
      <c r="M221" s="45" t="e">
        <f>(NDC_Data[[#This Row],[WAC Price]])*(NDC_Data[[#This Row],[Annual 340B Purchases]])</f>
        <v>#N/A</v>
      </c>
      <c r="N221" s="40" t="e">
        <f>(NDC_Data[[#This Row],[340B Price]]*NDC_Data[[#This Row],[Annual 340B Purchases]])-NDC_Data[[#This Row],[Annual Spend at 340B]]</f>
        <v>#N/A</v>
      </c>
      <c r="O221" s="40" t="e">
        <f>(K221-J221)*I221*'Drug Cost Impact Summary'!$E$13</f>
        <v>#N/A</v>
      </c>
      <c r="P221" s="40" t="e">
        <f>NDC_Data[[#This Row],[Annual Spend at WAC]]-NDC_Data[[#This Row],[Annual Spend at 340B]]</f>
        <v>#N/A</v>
      </c>
      <c r="Q221" s="41" t="str">
        <f>IFERROR(NDC_Data[[#This Row],[Annual Inrease in Upfront Inventory Spend]]/NDC_Data[[#This Row],[Annual Spend at 340B]],"0")</f>
        <v>0</v>
      </c>
      <c r="R221" s="40" t="e">
        <f>NDC_Data[[#This Row],[Annual Impact of Lost COGS Discount]]+NDC_Data[[#This Row],[Annual Impact of Denied Rebates]]</f>
        <v>#N/A</v>
      </c>
      <c r="S221" s="42" t="str">
        <f>IFERROR(NDC_Data[[#This Row],[Total Annual Increase in Net Spend]]/NDC_Data[[#This Row],[Annual Spend at 340B]],"0")</f>
        <v>0</v>
      </c>
      <c r="T221" s="14"/>
      <c r="U221" s="43" t="e">
        <f>(NDC_Data[[#This Row],[WAC Price]]-NDC_Data[[#This Row],[340B Price]])*(NDC_Data[[#This Row],[Annual 340B Purchases]]/365*7)</f>
        <v>#N/A</v>
      </c>
      <c r="V221" s="40" t="e">
        <f>(NDC_Data[[#This Row],[WAC Price]]-NDC_Data[[#This Row],[340B Price]])*(NDC_Data[[#This Row],[Annual 340B Purchases]]/365*14)</f>
        <v>#N/A</v>
      </c>
      <c r="W221" s="40" t="e">
        <f>(NDC_Data[[#This Row],[WAC Price]]-NDC_Data[[#This Row],[340B Price]])*(NDC_Data[[#This Row],[Annual 340B Purchases]]/365*30)</f>
        <v>#N/A</v>
      </c>
      <c r="X221" s="40" t="e">
        <f>(NDC_Data[[#This Row],[WAC Price]]-NDC_Data[[#This Row],[340B Price]])*(NDC_Data[[#This Row],[Annual 340B Purchases]]/365*45)</f>
        <v>#N/A</v>
      </c>
      <c r="Y221" s="40" t="e">
        <f>(NDC_Data[[#This Row],[WAC Price]]-NDC_Data[[#This Row],[340B Price]])*(NDC_Data[[#This Row],[Annual 340B Purchases]]/365*60)</f>
        <v>#N/A</v>
      </c>
      <c r="Z221" s="40" t="e">
        <f>(NDC_Data[[#This Row],[WAC Price]]-NDC_Data[[#This Row],[340B Price]])*(NDC_Data[[#This Row],[Annual 340B Purchases]]/365*120)</f>
        <v>#N/A</v>
      </c>
      <c r="AA221" s="44" t="e">
        <f>(NDC_Data[[#This Row],[WAC Price]]-NDC_Data[[#This Row],[340B Price]])*(NDC_Data[[#This Row],[Annual 340B Purchases]])</f>
        <v>#N/A</v>
      </c>
      <c r="AC221" s="7"/>
      <c r="AD221" s="8"/>
    </row>
    <row r="222" spans="1:30" x14ac:dyDescent="0.55000000000000004">
      <c r="A222" s="9">
        <v>69050230</v>
      </c>
      <c r="B222" s="9" t="s">
        <v>77</v>
      </c>
      <c r="C222" s="1" t="s">
        <v>309</v>
      </c>
      <c r="D222" s="1" t="s">
        <v>30</v>
      </c>
      <c r="E222" s="1" t="s">
        <v>109</v>
      </c>
      <c r="F222" s="1" t="s">
        <v>109</v>
      </c>
      <c r="G222" s="1" t="s">
        <v>110</v>
      </c>
      <c r="H222" s="1" t="s">
        <v>125</v>
      </c>
      <c r="I222" s="24">
        <f>SUMIFS('Historical Purchases'!Q:Q,'Historical Purchases'!N:N,NDC_Data[[#This Row],[NDC]])</f>
        <v>0</v>
      </c>
      <c r="J222" s="35" t="e">
        <f>_xlfn.XLOOKUP(NDC_Data[[#This Row],[NDC]],'Pricing Data'!C:C,'Pricing Data'!F:F)</f>
        <v>#N/A</v>
      </c>
      <c r="K222" s="36" t="e">
        <f>_xlfn.XLOOKUP(NDC_Data[[#This Row],[NDC]],'Pricing Data'!C:C,'Pricing Data'!J:J)</f>
        <v>#N/A</v>
      </c>
      <c r="L222" s="21" t="e">
        <f>I222*(J222-(NDC_Data[[#This Row],[340B Price]]*'Drug Cost Impact Summary'!$D$13))</f>
        <v>#N/A</v>
      </c>
      <c r="M222" s="21" t="e">
        <f>(NDC_Data[[#This Row],[WAC Price]])*(NDC_Data[[#This Row],[Annual 340B Purchases]])</f>
        <v>#N/A</v>
      </c>
      <c r="N222" s="2" t="e">
        <f>(NDC_Data[[#This Row],[340B Price]]*NDC_Data[[#This Row],[Annual 340B Purchases]])-NDC_Data[[#This Row],[Annual Spend at 340B]]</f>
        <v>#N/A</v>
      </c>
      <c r="O222" s="2" t="e">
        <f>(K222-J222)*I222*'Drug Cost Impact Summary'!$E$13</f>
        <v>#N/A</v>
      </c>
      <c r="P222" s="2" t="e">
        <f>NDC_Data[[#This Row],[Annual Spend at WAC]]-NDC_Data[[#This Row],[Annual Spend at 340B]]</f>
        <v>#N/A</v>
      </c>
      <c r="Q222" s="41" t="str">
        <f>IFERROR(NDC_Data[[#This Row],[Annual Inrease in Upfront Inventory Spend]]/NDC_Data[[#This Row],[Annual Spend at 340B]],"0")</f>
        <v>0</v>
      </c>
      <c r="R222" s="2" t="e">
        <f>NDC_Data[[#This Row],[Annual Impact of Lost COGS Discount]]+NDC_Data[[#This Row],[Annual Impact of Denied Rebates]]</f>
        <v>#N/A</v>
      </c>
      <c r="S222" s="6" t="str">
        <f>IFERROR(NDC_Data[[#This Row],[Total Annual Increase in Net Spend]]/NDC_Data[[#This Row],[Annual Spend at 340B]],"0")</f>
        <v>0</v>
      </c>
      <c r="T222" s="14"/>
      <c r="U222" s="15" t="e">
        <f>(NDC_Data[[#This Row],[WAC Price]]-NDC_Data[[#This Row],[340B Price]])*(NDC_Data[[#This Row],[Annual 340B Purchases]]/365*7)</f>
        <v>#N/A</v>
      </c>
      <c r="V222" s="2" t="e">
        <f>(NDC_Data[[#This Row],[WAC Price]]-NDC_Data[[#This Row],[340B Price]])*(NDC_Data[[#This Row],[Annual 340B Purchases]]/365*14)</f>
        <v>#N/A</v>
      </c>
      <c r="W222" s="2" t="e">
        <f>(NDC_Data[[#This Row],[WAC Price]]-NDC_Data[[#This Row],[340B Price]])*(NDC_Data[[#This Row],[Annual 340B Purchases]]/365*30)</f>
        <v>#N/A</v>
      </c>
      <c r="X222" s="2" t="e">
        <f>(NDC_Data[[#This Row],[WAC Price]]-NDC_Data[[#This Row],[340B Price]])*(NDC_Data[[#This Row],[Annual 340B Purchases]]/365*45)</f>
        <v>#N/A</v>
      </c>
      <c r="Y222" s="2" t="e">
        <f>(NDC_Data[[#This Row],[WAC Price]]-NDC_Data[[#This Row],[340B Price]])*(NDC_Data[[#This Row],[Annual 340B Purchases]]/365*60)</f>
        <v>#N/A</v>
      </c>
      <c r="Z222" s="2" t="e">
        <f>(NDC_Data[[#This Row],[WAC Price]]-NDC_Data[[#This Row],[340B Price]])*(NDC_Data[[#This Row],[Annual 340B Purchases]]/365*120)</f>
        <v>#N/A</v>
      </c>
      <c r="AA222" s="16" t="e">
        <f>(NDC_Data[[#This Row],[WAC Price]]-NDC_Data[[#This Row],[340B Price]])*(NDC_Data[[#This Row],[Annual 340B Purchases]])</f>
        <v>#N/A</v>
      </c>
      <c r="AC222" s="7"/>
      <c r="AD222" s="8"/>
    </row>
    <row r="223" spans="1:30" x14ac:dyDescent="0.55000000000000004">
      <c r="A223" s="38">
        <v>64764010821</v>
      </c>
      <c r="B223" s="38" t="s">
        <v>78</v>
      </c>
      <c r="C223" s="39" t="s">
        <v>310</v>
      </c>
      <c r="D223" s="39" t="s">
        <v>37</v>
      </c>
      <c r="E223" s="39" t="s">
        <v>109</v>
      </c>
      <c r="F223" s="39" t="s">
        <v>109</v>
      </c>
      <c r="G223" s="39" t="s">
        <v>110</v>
      </c>
      <c r="H223" s="39" t="s">
        <v>311</v>
      </c>
      <c r="I223" s="24">
        <f>SUMIFS('Historical Purchases'!Q:Q,'Historical Purchases'!N:N,NDC_Data[[#This Row],[NDC]])</f>
        <v>0</v>
      </c>
      <c r="J223" s="35" t="e">
        <f>_xlfn.XLOOKUP(NDC_Data[[#This Row],[NDC]],'Pricing Data'!C:C,'Pricing Data'!F:F)</f>
        <v>#N/A</v>
      </c>
      <c r="K223" s="36" t="e">
        <f>_xlfn.XLOOKUP(NDC_Data[[#This Row],[NDC]],'Pricing Data'!C:C,'Pricing Data'!J:J)</f>
        <v>#N/A</v>
      </c>
      <c r="L223" s="45" t="e">
        <f>I223*(J223-(NDC_Data[[#This Row],[340B Price]]*'Drug Cost Impact Summary'!$D$13))</f>
        <v>#N/A</v>
      </c>
      <c r="M223" s="45" t="e">
        <f>(NDC_Data[[#This Row],[WAC Price]])*(NDC_Data[[#This Row],[Annual 340B Purchases]])</f>
        <v>#N/A</v>
      </c>
      <c r="N223" s="40" t="e">
        <f>(NDC_Data[[#This Row],[340B Price]]*NDC_Data[[#This Row],[Annual 340B Purchases]])-NDC_Data[[#This Row],[Annual Spend at 340B]]</f>
        <v>#N/A</v>
      </c>
      <c r="O223" s="40" t="e">
        <f>(K223-J223)*I223*'Drug Cost Impact Summary'!$E$13</f>
        <v>#N/A</v>
      </c>
      <c r="P223" s="40" t="e">
        <f>NDC_Data[[#This Row],[Annual Spend at WAC]]-NDC_Data[[#This Row],[Annual Spend at 340B]]</f>
        <v>#N/A</v>
      </c>
      <c r="Q223" s="41" t="str">
        <f>IFERROR(NDC_Data[[#This Row],[Annual Inrease in Upfront Inventory Spend]]/NDC_Data[[#This Row],[Annual Spend at 340B]],"0")</f>
        <v>0</v>
      </c>
      <c r="R223" s="40" t="e">
        <f>NDC_Data[[#This Row],[Annual Impact of Lost COGS Discount]]+NDC_Data[[#This Row],[Annual Impact of Denied Rebates]]</f>
        <v>#N/A</v>
      </c>
      <c r="S223" s="42" t="str">
        <f>IFERROR(NDC_Data[[#This Row],[Total Annual Increase in Net Spend]]/NDC_Data[[#This Row],[Annual Spend at 340B]],"0")</f>
        <v>0</v>
      </c>
      <c r="T223" s="14"/>
      <c r="U223" s="43" t="e">
        <f>(NDC_Data[[#This Row],[WAC Price]]-NDC_Data[[#This Row],[340B Price]])*(NDC_Data[[#This Row],[Annual 340B Purchases]]/365*7)</f>
        <v>#N/A</v>
      </c>
      <c r="V223" s="40" t="e">
        <f>(NDC_Data[[#This Row],[WAC Price]]-NDC_Data[[#This Row],[340B Price]])*(NDC_Data[[#This Row],[Annual 340B Purchases]]/365*14)</f>
        <v>#N/A</v>
      </c>
      <c r="W223" s="40" t="e">
        <f>(NDC_Data[[#This Row],[WAC Price]]-NDC_Data[[#This Row],[340B Price]])*(NDC_Data[[#This Row],[Annual 340B Purchases]]/365*30)</f>
        <v>#N/A</v>
      </c>
      <c r="X223" s="40" t="e">
        <f>(NDC_Data[[#This Row],[WAC Price]]-NDC_Data[[#This Row],[340B Price]])*(NDC_Data[[#This Row],[Annual 340B Purchases]]/365*45)</f>
        <v>#N/A</v>
      </c>
      <c r="Y223" s="40" t="e">
        <f>(NDC_Data[[#This Row],[WAC Price]]-NDC_Data[[#This Row],[340B Price]])*(NDC_Data[[#This Row],[Annual 340B Purchases]]/365*60)</f>
        <v>#N/A</v>
      </c>
      <c r="Z223" s="40" t="e">
        <f>(NDC_Data[[#This Row],[WAC Price]]-NDC_Data[[#This Row],[340B Price]])*(NDC_Data[[#This Row],[Annual 340B Purchases]]/365*120)</f>
        <v>#N/A</v>
      </c>
      <c r="AA223" s="44" t="e">
        <f>(NDC_Data[[#This Row],[WAC Price]]-NDC_Data[[#This Row],[340B Price]])*(NDC_Data[[#This Row],[Annual 340B Purchases]])</f>
        <v>#N/A</v>
      </c>
      <c r="AC223" s="7"/>
      <c r="AD223" s="8"/>
    </row>
    <row r="224" spans="1:30" x14ac:dyDescent="0.55000000000000004">
      <c r="A224" s="9">
        <v>64764030020</v>
      </c>
      <c r="B224" s="9" t="s">
        <v>78</v>
      </c>
      <c r="C224" s="1" t="s">
        <v>312</v>
      </c>
      <c r="D224" s="1" t="s">
        <v>37</v>
      </c>
      <c r="E224" s="1" t="s">
        <v>109</v>
      </c>
      <c r="F224" s="1" t="s">
        <v>109</v>
      </c>
      <c r="G224" s="1" t="s">
        <v>110</v>
      </c>
      <c r="H224" s="1" t="s">
        <v>111</v>
      </c>
      <c r="I224" s="24">
        <f>SUMIFS('Historical Purchases'!Q:Q,'Historical Purchases'!N:N,NDC_Data[[#This Row],[NDC]])</f>
        <v>0</v>
      </c>
      <c r="J224" s="35" t="e">
        <f>_xlfn.XLOOKUP(NDC_Data[[#This Row],[NDC]],'Pricing Data'!C:C,'Pricing Data'!F:F)</f>
        <v>#N/A</v>
      </c>
      <c r="K224" s="36" t="e">
        <f>_xlfn.XLOOKUP(NDC_Data[[#This Row],[NDC]],'Pricing Data'!C:C,'Pricing Data'!J:J)</f>
        <v>#N/A</v>
      </c>
      <c r="L224" s="21" t="e">
        <f>I224*(J224-(NDC_Data[[#This Row],[340B Price]]*'Drug Cost Impact Summary'!$D$13))</f>
        <v>#N/A</v>
      </c>
      <c r="M224" s="21" t="e">
        <f>(NDC_Data[[#This Row],[WAC Price]])*(NDC_Data[[#This Row],[Annual 340B Purchases]])</f>
        <v>#N/A</v>
      </c>
      <c r="N224" s="2" t="e">
        <f>(NDC_Data[[#This Row],[340B Price]]*NDC_Data[[#This Row],[Annual 340B Purchases]])-NDC_Data[[#This Row],[Annual Spend at 340B]]</f>
        <v>#N/A</v>
      </c>
      <c r="O224" s="2" t="e">
        <f>(K224-J224)*I224*'Drug Cost Impact Summary'!$E$13</f>
        <v>#N/A</v>
      </c>
      <c r="P224" s="2" t="e">
        <f>NDC_Data[[#This Row],[Annual Spend at WAC]]-NDC_Data[[#This Row],[Annual Spend at 340B]]</f>
        <v>#N/A</v>
      </c>
      <c r="Q224" s="41" t="str">
        <f>IFERROR(NDC_Data[[#This Row],[Annual Inrease in Upfront Inventory Spend]]/NDC_Data[[#This Row],[Annual Spend at 340B]],"0")</f>
        <v>0</v>
      </c>
      <c r="R224" s="2" t="e">
        <f>NDC_Data[[#This Row],[Annual Impact of Lost COGS Discount]]+NDC_Data[[#This Row],[Annual Impact of Denied Rebates]]</f>
        <v>#N/A</v>
      </c>
      <c r="S224" s="6" t="str">
        <f>IFERROR(NDC_Data[[#This Row],[Total Annual Increase in Net Spend]]/NDC_Data[[#This Row],[Annual Spend at 340B]],"0")</f>
        <v>0</v>
      </c>
      <c r="T224" s="14"/>
      <c r="U224" s="15" t="e">
        <f>(NDC_Data[[#This Row],[WAC Price]]-NDC_Data[[#This Row],[340B Price]])*(NDC_Data[[#This Row],[Annual 340B Purchases]]/365*7)</f>
        <v>#N/A</v>
      </c>
      <c r="V224" s="2" t="e">
        <f>(NDC_Data[[#This Row],[WAC Price]]-NDC_Data[[#This Row],[340B Price]])*(NDC_Data[[#This Row],[Annual 340B Purchases]]/365*14)</f>
        <v>#N/A</v>
      </c>
      <c r="W224" s="2" t="e">
        <f>(NDC_Data[[#This Row],[WAC Price]]-NDC_Data[[#This Row],[340B Price]])*(NDC_Data[[#This Row],[Annual 340B Purchases]]/365*30)</f>
        <v>#N/A</v>
      </c>
      <c r="X224" s="2" t="e">
        <f>(NDC_Data[[#This Row],[WAC Price]]-NDC_Data[[#This Row],[340B Price]])*(NDC_Data[[#This Row],[Annual 340B Purchases]]/365*45)</f>
        <v>#N/A</v>
      </c>
      <c r="Y224" s="2" t="e">
        <f>(NDC_Data[[#This Row],[WAC Price]]-NDC_Data[[#This Row],[340B Price]])*(NDC_Data[[#This Row],[Annual 340B Purchases]]/365*60)</f>
        <v>#N/A</v>
      </c>
      <c r="Z224" s="2" t="e">
        <f>(NDC_Data[[#This Row],[WAC Price]]-NDC_Data[[#This Row],[340B Price]])*(NDC_Data[[#This Row],[Annual 340B Purchases]]/365*120)</f>
        <v>#N/A</v>
      </c>
      <c r="AA224" s="16" t="e">
        <f>(NDC_Data[[#This Row],[WAC Price]]-NDC_Data[[#This Row],[340B Price]])*(NDC_Data[[#This Row],[Annual 340B Purchases]])</f>
        <v>#N/A</v>
      </c>
      <c r="AC224" s="7"/>
      <c r="AD224" s="8"/>
    </row>
    <row r="225" spans="1:30" x14ac:dyDescent="0.55000000000000004">
      <c r="A225" s="38">
        <v>68546017260</v>
      </c>
      <c r="B225" s="38" t="s">
        <v>50</v>
      </c>
      <c r="C225" s="39" t="s">
        <v>313</v>
      </c>
      <c r="D225" s="39" t="s">
        <v>31</v>
      </c>
      <c r="E225" s="39" t="s">
        <v>109</v>
      </c>
      <c r="F225" s="39" t="s">
        <v>110</v>
      </c>
      <c r="G225" s="39" t="s">
        <v>110</v>
      </c>
      <c r="H225" s="39" t="s">
        <v>145</v>
      </c>
      <c r="I225" s="24">
        <f>SUMIFS('Historical Purchases'!Q:Q,'Historical Purchases'!N:N,NDC_Data[[#This Row],[NDC]])</f>
        <v>0</v>
      </c>
      <c r="J225" s="35" t="e">
        <f>_xlfn.XLOOKUP(NDC_Data[[#This Row],[NDC]],'Pricing Data'!C:C,'Pricing Data'!F:F)</f>
        <v>#N/A</v>
      </c>
      <c r="K225" s="36" t="e">
        <f>_xlfn.XLOOKUP(NDC_Data[[#This Row],[NDC]],'Pricing Data'!C:C,'Pricing Data'!J:J)</f>
        <v>#N/A</v>
      </c>
      <c r="L225" s="45" t="e">
        <f>I225*(J225-(NDC_Data[[#This Row],[340B Price]]*'Drug Cost Impact Summary'!$D$13))</f>
        <v>#N/A</v>
      </c>
      <c r="M225" s="45" t="e">
        <f>(NDC_Data[[#This Row],[WAC Price]])*(NDC_Data[[#This Row],[Annual 340B Purchases]])</f>
        <v>#N/A</v>
      </c>
      <c r="N225" s="40" t="e">
        <f>(NDC_Data[[#This Row],[340B Price]]*NDC_Data[[#This Row],[Annual 340B Purchases]])-NDC_Data[[#This Row],[Annual Spend at 340B]]</f>
        <v>#N/A</v>
      </c>
      <c r="O225" s="40" t="e">
        <f>(K225-J225)*I225*'Drug Cost Impact Summary'!$E$13</f>
        <v>#N/A</v>
      </c>
      <c r="P225" s="40" t="e">
        <f>NDC_Data[[#This Row],[Annual Spend at WAC]]-NDC_Data[[#This Row],[Annual Spend at 340B]]</f>
        <v>#N/A</v>
      </c>
      <c r="Q225" s="41" t="str">
        <f>IFERROR(NDC_Data[[#This Row],[Annual Inrease in Upfront Inventory Spend]]/NDC_Data[[#This Row],[Annual Spend at 340B]],"0")</f>
        <v>0</v>
      </c>
      <c r="R225" s="40" t="e">
        <f>NDC_Data[[#This Row],[Annual Impact of Lost COGS Discount]]+NDC_Data[[#This Row],[Annual Impact of Denied Rebates]]</f>
        <v>#N/A</v>
      </c>
      <c r="S225" s="42" t="str">
        <f>IFERROR(NDC_Data[[#This Row],[Total Annual Increase in Net Spend]]/NDC_Data[[#This Row],[Annual Spend at 340B]],"0")</f>
        <v>0</v>
      </c>
      <c r="T225" s="14"/>
      <c r="U225" s="43" t="e">
        <f>(NDC_Data[[#This Row],[WAC Price]]-NDC_Data[[#This Row],[340B Price]])*(NDC_Data[[#This Row],[Annual 340B Purchases]]/365*7)</f>
        <v>#N/A</v>
      </c>
      <c r="V225" s="40" t="e">
        <f>(NDC_Data[[#This Row],[WAC Price]]-NDC_Data[[#This Row],[340B Price]])*(NDC_Data[[#This Row],[Annual 340B Purchases]]/365*14)</f>
        <v>#N/A</v>
      </c>
      <c r="W225" s="40" t="e">
        <f>(NDC_Data[[#This Row],[WAC Price]]-NDC_Data[[#This Row],[340B Price]])*(NDC_Data[[#This Row],[Annual 340B Purchases]]/365*30)</f>
        <v>#N/A</v>
      </c>
      <c r="X225" s="40" t="e">
        <f>(NDC_Data[[#This Row],[WAC Price]]-NDC_Data[[#This Row],[340B Price]])*(NDC_Data[[#This Row],[Annual 340B Purchases]]/365*45)</f>
        <v>#N/A</v>
      </c>
      <c r="Y225" s="40" t="e">
        <f>(NDC_Data[[#This Row],[WAC Price]]-NDC_Data[[#This Row],[340B Price]])*(NDC_Data[[#This Row],[Annual 340B Purchases]]/365*60)</f>
        <v>#N/A</v>
      </c>
      <c r="Z225" s="40" t="e">
        <f>(NDC_Data[[#This Row],[WAC Price]]-NDC_Data[[#This Row],[340B Price]])*(NDC_Data[[#This Row],[Annual 340B Purchases]]/365*120)</f>
        <v>#N/A</v>
      </c>
      <c r="AA225" s="44" t="e">
        <f>(NDC_Data[[#This Row],[WAC Price]]-NDC_Data[[#This Row],[340B Price]])*(NDC_Data[[#This Row],[Annual 340B Purchases]])</f>
        <v>#N/A</v>
      </c>
      <c r="AC225" s="7"/>
      <c r="AD225" s="8"/>
    </row>
    <row r="226" spans="1:30" x14ac:dyDescent="0.55000000000000004">
      <c r="A226" s="9">
        <v>68546017060</v>
      </c>
      <c r="B226" s="9" t="s">
        <v>50</v>
      </c>
      <c r="C226" s="1" t="s">
        <v>314</v>
      </c>
      <c r="D226" s="1" t="s">
        <v>31</v>
      </c>
      <c r="E226" s="1" t="s">
        <v>109</v>
      </c>
      <c r="F226" s="1" t="s">
        <v>110</v>
      </c>
      <c r="G226" s="1" t="s">
        <v>110</v>
      </c>
      <c r="H226" s="1" t="s">
        <v>145</v>
      </c>
      <c r="I226" s="24">
        <f>SUMIFS('Historical Purchases'!Q:Q,'Historical Purchases'!N:N,NDC_Data[[#This Row],[NDC]])</f>
        <v>0</v>
      </c>
      <c r="J226" s="35" t="e">
        <f>_xlfn.XLOOKUP(NDC_Data[[#This Row],[NDC]],'Pricing Data'!C:C,'Pricing Data'!F:F)</f>
        <v>#N/A</v>
      </c>
      <c r="K226" s="36" t="e">
        <f>_xlfn.XLOOKUP(NDC_Data[[#This Row],[NDC]],'Pricing Data'!C:C,'Pricing Data'!J:J)</f>
        <v>#N/A</v>
      </c>
      <c r="L226" s="21" t="e">
        <f>I226*(J226-(NDC_Data[[#This Row],[340B Price]]*'Drug Cost Impact Summary'!$D$13))</f>
        <v>#N/A</v>
      </c>
      <c r="M226" s="21" t="e">
        <f>(NDC_Data[[#This Row],[WAC Price]])*(NDC_Data[[#This Row],[Annual 340B Purchases]])</f>
        <v>#N/A</v>
      </c>
      <c r="N226" s="2" t="e">
        <f>(NDC_Data[[#This Row],[340B Price]]*NDC_Data[[#This Row],[Annual 340B Purchases]])-NDC_Data[[#This Row],[Annual Spend at 340B]]</f>
        <v>#N/A</v>
      </c>
      <c r="O226" s="2" t="e">
        <f>(K226-J226)*I226*'Drug Cost Impact Summary'!$E$13</f>
        <v>#N/A</v>
      </c>
      <c r="P226" s="2" t="e">
        <f>NDC_Data[[#This Row],[Annual Spend at WAC]]-NDC_Data[[#This Row],[Annual Spend at 340B]]</f>
        <v>#N/A</v>
      </c>
      <c r="Q226" s="41" t="str">
        <f>IFERROR(NDC_Data[[#This Row],[Annual Inrease in Upfront Inventory Spend]]/NDC_Data[[#This Row],[Annual Spend at 340B]],"0")</f>
        <v>0</v>
      </c>
      <c r="R226" s="2" t="e">
        <f>NDC_Data[[#This Row],[Annual Impact of Lost COGS Discount]]+NDC_Data[[#This Row],[Annual Impact of Denied Rebates]]</f>
        <v>#N/A</v>
      </c>
      <c r="S226" s="6" t="str">
        <f>IFERROR(NDC_Data[[#This Row],[Total Annual Increase in Net Spend]]/NDC_Data[[#This Row],[Annual Spend at 340B]],"0")</f>
        <v>0</v>
      </c>
      <c r="T226" s="14"/>
      <c r="U226" s="15" t="e">
        <f>(NDC_Data[[#This Row],[WAC Price]]-NDC_Data[[#This Row],[340B Price]])*(NDC_Data[[#This Row],[Annual 340B Purchases]]/365*7)</f>
        <v>#N/A</v>
      </c>
      <c r="V226" s="2" t="e">
        <f>(NDC_Data[[#This Row],[WAC Price]]-NDC_Data[[#This Row],[340B Price]])*(NDC_Data[[#This Row],[Annual 340B Purchases]]/365*14)</f>
        <v>#N/A</v>
      </c>
      <c r="W226" s="2" t="e">
        <f>(NDC_Data[[#This Row],[WAC Price]]-NDC_Data[[#This Row],[340B Price]])*(NDC_Data[[#This Row],[Annual 340B Purchases]]/365*30)</f>
        <v>#N/A</v>
      </c>
      <c r="X226" s="2" t="e">
        <f>(NDC_Data[[#This Row],[WAC Price]]-NDC_Data[[#This Row],[340B Price]])*(NDC_Data[[#This Row],[Annual 340B Purchases]]/365*45)</f>
        <v>#N/A</v>
      </c>
      <c r="Y226" s="2" t="e">
        <f>(NDC_Data[[#This Row],[WAC Price]]-NDC_Data[[#This Row],[340B Price]])*(NDC_Data[[#This Row],[Annual 340B Purchases]]/365*60)</f>
        <v>#N/A</v>
      </c>
      <c r="Z226" s="2" t="e">
        <f>(NDC_Data[[#This Row],[WAC Price]]-NDC_Data[[#This Row],[340B Price]])*(NDC_Data[[#This Row],[Annual 340B Purchases]]/365*120)</f>
        <v>#N/A</v>
      </c>
      <c r="AA226" s="16" t="e">
        <f>(NDC_Data[[#This Row],[WAC Price]]-NDC_Data[[#This Row],[340B Price]])*(NDC_Data[[#This Row],[Annual 340B Purchases]])</f>
        <v>#N/A</v>
      </c>
      <c r="AC226" s="7"/>
      <c r="AD226" s="8"/>
    </row>
    <row r="227" spans="1:30" x14ac:dyDescent="0.55000000000000004">
      <c r="A227" s="38">
        <v>68546017160</v>
      </c>
      <c r="B227" s="38" t="s">
        <v>50</v>
      </c>
      <c r="C227" s="39" t="s">
        <v>315</v>
      </c>
      <c r="D227" s="39" t="s">
        <v>31</v>
      </c>
      <c r="E227" s="39" t="s">
        <v>109</v>
      </c>
      <c r="F227" s="39" t="s">
        <v>110</v>
      </c>
      <c r="G227" s="39" t="s">
        <v>110</v>
      </c>
      <c r="H227" s="39" t="s">
        <v>145</v>
      </c>
      <c r="I227" s="24">
        <f>SUMIFS('Historical Purchases'!Q:Q,'Historical Purchases'!N:N,NDC_Data[[#This Row],[NDC]])</f>
        <v>0</v>
      </c>
      <c r="J227" s="35" t="e">
        <f>_xlfn.XLOOKUP(NDC_Data[[#This Row],[NDC]],'Pricing Data'!C:C,'Pricing Data'!F:F)</f>
        <v>#N/A</v>
      </c>
      <c r="K227" s="36" t="e">
        <f>_xlfn.XLOOKUP(NDC_Data[[#This Row],[NDC]],'Pricing Data'!C:C,'Pricing Data'!J:J)</f>
        <v>#N/A</v>
      </c>
      <c r="L227" s="45" t="e">
        <f>I227*(J227-(NDC_Data[[#This Row],[340B Price]]*'Drug Cost Impact Summary'!$D$13))</f>
        <v>#N/A</v>
      </c>
      <c r="M227" s="45" t="e">
        <f>(NDC_Data[[#This Row],[WAC Price]])*(NDC_Data[[#This Row],[Annual 340B Purchases]])</f>
        <v>#N/A</v>
      </c>
      <c r="N227" s="40" t="e">
        <f>(NDC_Data[[#This Row],[340B Price]]*NDC_Data[[#This Row],[Annual 340B Purchases]])-NDC_Data[[#This Row],[Annual Spend at 340B]]</f>
        <v>#N/A</v>
      </c>
      <c r="O227" s="40" t="e">
        <f>(K227-J227)*I227*'Drug Cost Impact Summary'!$E$13</f>
        <v>#N/A</v>
      </c>
      <c r="P227" s="40" t="e">
        <f>NDC_Data[[#This Row],[Annual Spend at WAC]]-NDC_Data[[#This Row],[Annual Spend at 340B]]</f>
        <v>#N/A</v>
      </c>
      <c r="Q227" s="41" t="str">
        <f>IFERROR(NDC_Data[[#This Row],[Annual Inrease in Upfront Inventory Spend]]/NDC_Data[[#This Row],[Annual Spend at 340B]],"0")</f>
        <v>0</v>
      </c>
      <c r="R227" s="40" t="e">
        <f>NDC_Data[[#This Row],[Annual Impact of Lost COGS Discount]]+NDC_Data[[#This Row],[Annual Impact of Denied Rebates]]</f>
        <v>#N/A</v>
      </c>
      <c r="S227" s="42" t="str">
        <f>IFERROR(NDC_Data[[#This Row],[Total Annual Increase in Net Spend]]/NDC_Data[[#This Row],[Annual Spend at 340B]],"0")</f>
        <v>0</v>
      </c>
      <c r="T227" s="14"/>
      <c r="U227" s="43" t="e">
        <f>(NDC_Data[[#This Row],[WAC Price]]-NDC_Data[[#This Row],[340B Price]])*(NDC_Data[[#This Row],[Annual 340B Purchases]]/365*7)</f>
        <v>#N/A</v>
      </c>
      <c r="V227" s="40" t="e">
        <f>(NDC_Data[[#This Row],[WAC Price]]-NDC_Data[[#This Row],[340B Price]])*(NDC_Data[[#This Row],[Annual 340B Purchases]]/365*14)</f>
        <v>#N/A</v>
      </c>
      <c r="W227" s="40" t="e">
        <f>(NDC_Data[[#This Row],[WAC Price]]-NDC_Data[[#This Row],[340B Price]])*(NDC_Data[[#This Row],[Annual 340B Purchases]]/365*30)</f>
        <v>#N/A</v>
      </c>
      <c r="X227" s="40" t="e">
        <f>(NDC_Data[[#This Row],[WAC Price]]-NDC_Data[[#This Row],[340B Price]])*(NDC_Data[[#This Row],[Annual 340B Purchases]]/365*45)</f>
        <v>#N/A</v>
      </c>
      <c r="Y227" s="40" t="e">
        <f>(NDC_Data[[#This Row],[WAC Price]]-NDC_Data[[#This Row],[340B Price]])*(NDC_Data[[#This Row],[Annual 340B Purchases]]/365*60)</f>
        <v>#N/A</v>
      </c>
      <c r="Z227" s="40" t="e">
        <f>(NDC_Data[[#This Row],[WAC Price]]-NDC_Data[[#This Row],[340B Price]])*(NDC_Data[[#This Row],[Annual 340B Purchases]]/365*120)</f>
        <v>#N/A</v>
      </c>
      <c r="AA227" s="44" t="e">
        <f>(NDC_Data[[#This Row],[WAC Price]]-NDC_Data[[#This Row],[340B Price]])*(NDC_Data[[#This Row],[Annual 340B Purchases]])</f>
        <v>#N/A</v>
      </c>
      <c r="AC227" s="7"/>
      <c r="AD227" s="8"/>
    </row>
    <row r="228" spans="1:30" x14ac:dyDescent="0.55000000000000004">
      <c r="A228" s="9">
        <v>68546047156</v>
      </c>
      <c r="B228" s="9" t="s">
        <v>50</v>
      </c>
      <c r="C228" s="1" t="s">
        <v>316</v>
      </c>
      <c r="D228" s="1" t="s">
        <v>31</v>
      </c>
      <c r="E228" s="1" t="s">
        <v>109</v>
      </c>
      <c r="F228" s="1" t="s">
        <v>110</v>
      </c>
      <c r="G228" s="1" t="s">
        <v>110</v>
      </c>
      <c r="H228" s="1" t="s">
        <v>125</v>
      </c>
      <c r="I228" s="24">
        <f>SUMIFS('Historical Purchases'!Q:Q,'Historical Purchases'!N:N,NDC_Data[[#This Row],[NDC]])</f>
        <v>0</v>
      </c>
      <c r="J228" s="35" t="e">
        <f>_xlfn.XLOOKUP(NDC_Data[[#This Row],[NDC]],'Pricing Data'!C:C,'Pricing Data'!F:F)</f>
        <v>#N/A</v>
      </c>
      <c r="K228" s="36" t="e">
        <f>_xlfn.XLOOKUP(NDC_Data[[#This Row],[NDC]],'Pricing Data'!C:C,'Pricing Data'!J:J)</f>
        <v>#N/A</v>
      </c>
      <c r="L228" s="21" t="e">
        <f>I228*(J228-(NDC_Data[[#This Row],[340B Price]]*'Drug Cost Impact Summary'!$D$13))</f>
        <v>#N/A</v>
      </c>
      <c r="M228" s="21" t="e">
        <f>(NDC_Data[[#This Row],[WAC Price]])*(NDC_Data[[#This Row],[Annual 340B Purchases]])</f>
        <v>#N/A</v>
      </c>
      <c r="N228" s="2" t="e">
        <f>(NDC_Data[[#This Row],[340B Price]]*NDC_Data[[#This Row],[Annual 340B Purchases]])-NDC_Data[[#This Row],[Annual Spend at 340B]]</f>
        <v>#N/A</v>
      </c>
      <c r="O228" s="2" t="e">
        <f>(K228-J228)*I228*'Drug Cost Impact Summary'!$E$13</f>
        <v>#N/A</v>
      </c>
      <c r="P228" s="2" t="e">
        <f>NDC_Data[[#This Row],[Annual Spend at WAC]]-NDC_Data[[#This Row],[Annual Spend at 340B]]</f>
        <v>#N/A</v>
      </c>
      <c r="Q228" s="41" t="str">
        <f>IFERROR(NDC_Data[[#This Row],[Annual Inrease in Upfront Inventory Spend]]/NDC_Data[[#This Row],[Annual Spend at 340B]],"0")</f>
        <v>0</v>
      </c>
      <c r="R228" s="2" t="e">
        <f>NDC_Data[[#This Row],[Annual Impact of Lost COGS Discount]]+NDC_Data[[#This Row],[Annual Impact of Denied Rebates]]</f>
        <v>#N/A</v>
      </c>
      <c r="S228" s="6" t="str">
        <f>IFERROR(NDC_Data[[#This Row],[Total Annual Increase in Net Spend]]/NDC_Data[[#This Row],[Annual Spend at 340B]],"0")</f>
        <v>0</v>
      </c>
      <c r="T228" s="14"/>
      <c r="U228" s="15" t="e">
        <f>(NDC_Data[[#This Row],[WAC Price]]-NDC_Data[[#This Row],[340B Price]])*(NDC_Data[[#This Row],[Annual 340B Purchases]]/365*7)</f>
        <v>#N/A</v>
      </c>
      <c r="V228" s="2" t="e">
        <f>(NDC_Data[[#This Row],[WAC Price]]-NDC_Data[[#This Row],[340B Price]])*(NDC_Data[[#This Row],[Annual 340B Purchases]]/365*14)</f>
        <v>#N/A</v>
      </c>
      <c r="W228" s="2" t="e">
        <f>(NDC_Data[[#This Row],[WAC Price]]-NDC_Data[[#This Row],[340B Price]])*(NDC_Data[[#This Row],[Annual 340B Purchases]]/365*30)</f>
        <v>#N/A</v>
      </c>
      <c r="X228" s="2" t="e">
        <f>(NDC_Data[[#This Row],[WAC Price]]-NDC_Data[[#This Row],[340B Price]])*(NDC_Data[[#This Row],[Annual 340B Purchases]]/365*45)</f>
        <v>#N/A</v>
      </c>
      <c r="Y228" s="2" t="e">
        <f>(NDC_Data[[#This Row],[WAC Price]]-NDC_Data[[#This Row],[340B Price]])*(NDC_Data[[#This Row],[Annual 340B Purchases]]/365*60)</f>
        <v>#N/A</v>
      </c>
      <c r="Z228" s="2" t="e">
        <f>(NDC_Data[[#This Row],[WAC Price]]-NDC_Data[[#This Row],[340B Price]])*(NDC_Data[[#This Row],[Annual 340B Purchases]]/365*120)</f>
        <v>#N/A</v>
      </c>
      <c r="AA228" s="16" t="e">
        <f>(NDC_Data[[#This Row],[WAC Price]]-NDC_Data[[#This Row],[340B Price]])*(NDC_Data[[#This Row],[Annual 340B Purchases]])</f>
        <v>#N/A</v>
      </c>
      <c r="AC228" s="7"/>
      <c r="AD228" s="8"/>
    </row>
    <row r="229" spans="1:30" x14ac:dyDescent="0.55000000000000004">
      <c r="A229" s="38">
        <v>68546047956</v>
      </c>
      <c r="B229" s="38" t="s">
        <v>50</v>
      </c>
      <c r="C229" s="39" t="s">
        <v>317</v>
      </c>
      <c r="D229" s="39" t="s">
        <v>31</v>
      </c>
      <c r="E229" s="39" t="s">
        <v>109</v>
      </c>
      <c r="F229" s="39" t="s">
        <v>110</v>
      </c>
      <c r="G229" s="39" t="s">
        <v>110</v>
      </c>
      <c r="H229" s="39" t="s">
        <v>125</v>
      </c>
      <c r="I229" s="24">
        <f>SUMIFS('Historical Purchases'!Q:Q,'Historical Purchases'!N:N,NDC_Data[[#This Row],[NDC]])</f>
        <v>0</v>
      </c>
      <c r="J229" s="35" t="e">
        <f>_xlfn.XLOOKUP(NDC_Data[[#This Row],[NDC]],'Pricing Data'!C:C,'Pricing Data'!F:F)</f>
        <v>#N/A</v>
      </c>
      <c r="K229" s="36" t="e">
        <f>_xlfn.XLOOKUP(NDC_Data[[#This Row],[NDC]],'Pricing Data'!C:C,'Pricing Data'!J:J)</f>
        <v>#N/A</v>
      </c>
      <c r="L229" s="45" t="e">
        <f>I229*(J229-(NDC_Data[[#This Row],[340B Price]]*'Drug Cost Impact Summary'!$D$13))</f>
        <v>#N/A</v>
      </c>
      <c r="M229" s="45" t="e">
        <f>(NDC_Data[[#This Row],[WAC Price]])*(NDC_Data[[#This Row],[Annual 340B Purchases]])</f>
        <v>#N/A</v>
      </c>
      <c r="N229" s="40" t="e">
        <f>(NDC_Data[[#This Row],[340B Price]]*NDC_Data[[#This Row],[Annual 340B Purchases]])-NDC_Data[[#This Row],[Annual Spend at 340B]]</f>
        <v>#N/A</v>
      </c>
      <c r="O229" s="40" t="e">
        <f>(K229-J229)*I229*'Drug Cost Impact Summary'!$E$13</f>
        <v>#N/A</v>
      </c>
      <c r="P229" s="40" t="e">
        <f>NDC_Data[[#This Row],[Annual Spend at WAC]]-NDC_Data[[#This Row],[Annual Spend at 340B]]</f>
        <v>#N/A</v>
      </c>
      <c r="Q229" s="41" t="str">
        <f>IFERROR(NDC_Data[[#This Row],[Annual Inrease in Upfront Inventory Spend]]/NDC_Data[[#This Row],[Annual Spend at 340B]],"0")</f>
        <v>0</v>
      </c>
      <c r="R229" s="40" t="e">
        <f>NDC_Data[[#This Row],[Annual Impact of Lost COGS Discount]]+NDC_Data[[#This Row],[Annual Impact of Denied Rebates]]</f>
        <v>#N/A</v>
      </c>
      <c r="S229" s="42" t="str">
        <f>IFERROR(NDC_Data[[#This Row],[Total Annual Increase in Net Spend]]/NDC_Data[[#This Row],[Annual Spend at 340B]],"0")</f>
        <v>0</v>
      </c>
      <c r="T229" s="14"/>
      <c r="U229" s="43" t="e">
        <f>(NDC_Data[[#This Row],[WAC Price]]-NDC_Data[[#This Row],[340B Price]])*(NDC_Data[[#This Row],[Annual 340B Purchases]]/365*7)</f>
        <v>#N/A</v>
      </c>
      <c r="V229" s="40" t="e">
        <f>(NDC_Data[[#This Row],[WAC Price]]-NDC_Data[[#This Row],[340B Price]])*(NDC_Data[[#This Row],[Annual 340B Purchases]]/365*14)</f>
        <v>#N/A</v>
      </c>
      <c r="W229" s="40" t="e">
        <f>(NDC_Data[[#This Row],[WAC Price]]-NDC_Data[[#This Row],[340B Price]])*(NDC_Data[[#This Row],[Annual 340B Purchases]]/365*30)</f>
        <v>#N/A</v>
      </c>
      <c r="X229" s="40" t="e">
        <f>(NDC_Data[[#This Row],[WAC Price]]-NDC_Data[[#This Row],[340B Price]])*(NDC_Data[[#This Row],[Annual 340B Purchases]]/365*45)</f>
        <v>#N/A</v>
      </c>
      <c r="Y229" s="40" t="e">
        <f>(NDC_Data[[#This Row],[WAC Price]]-NDC_Data[[#This Row],[340B Price]])*(NDC_Data[[#This Row],[Annual 340B Purchases]]/365*60)</f>
        <v>#N/A</v>
      </c>
      <c r="Z229" s="40" t="e">
        <f>(NDC_Data[[#This Row],[WAC Price]]-NDC_Data[[#This Row],[340B Price]])*(NDC_Data[[#This Row],[Annual 340B Purchases]]/365*120)</f>
        <v>#N/A</v>
      </c>
      <c r="AA229" s="44" t="e">
        <f>(NDC_Data[[#This Row],[WAC Price]]-NDC_Data[[#This Row],[340B Price]])*(NDC_Data[[#This Row],[Annual 340B Purchases]])</f>
        <v>#N/A</v>
      </c>
      <c r="AC229" s="7"/>
      <c r="AD229" s="8"/>
    </row>
    <row r="230" spans="1:30" x14ac:dyDescent="0.55000000000000004">
      <c r="A230" s="9">
        <v>68546047256</v>
      </c>
      <c r="B230" s="9" t="s">
        <v>50</v>
      </c>
      <c r="C230" s="1" t="s">
        <v>318</v>
      </c>
      <c r="D230" s="1" t="s">
        <v>31</v>
      </c>
      <c r="E230" s="1" t="s">
        <v>109</v>
      </c>
      <c r="F230" s="1" t="s">
        <v>110</v>
      </c>
      <c r="G230" s="1" t="s">
        <v>110</v>
      </c>
      <c r="H230" s="1" t="s">
        <v>125</v>
      </c>
      <c r="I230" s="24">
        <f>SUMIFS('Historical Purchases'!Q:Q,'Historical Purchases'!N:N,NDC_Data[[#This Row],[NDC]])</f>
        <v>0</v>
      </c>
      <c r="J230" s="35" t="e">
        <f>_xlfn.XLOOKUP(NDC_Data[[#This Row],[NDC]],'Pricing Data'!C:C,'Pricing Data'!F:F)</f>
        <v>#N/A</v>
      </c>
      <c r="K230" s="36" t="e">
        <f>_xlfn.XLOOKUP(NDC_Data[[#This Row],[NDC]],'Pricing Data'!C:C,'Pricing Data'!J:J)</f>
        <v>#N/A</v>
      </c>
      <c r="L230" s="21" t="e">
        <f>I230*(J230-(NDC_Data[[#This Row],[340B Price]]*'Drug Cost Impact Summary'!$D$13))</f>
        <v>#N/A</v>
      </c>
      <c r="M230" s="21" t="e">
        <f>(NDC_Data[[#This Row],[WAC Price]])*(NDC_Data[[#This Row],[Annual 340B Purchases]])</f>
        <v>#N/A</v>
      </c>
      <c r="N230" s="2" t="e">
        <f>(NDC_Data[[#This Row],[340B Price]]*NDC_Data[[#This Row],[Annual 340B Purchases]])-NDC_Data[[#This Row],[Annual Spend at 340B]]</f>
        <v>#N/A</v>
      </c>
      <c r="O230" s="2" t="e">
        <f>(K230-J230)*I230*'Drug Cost Impact Summary'!$E$13</f>
        <v>#N/A</v>
      </c>
      <c r="P230" s="2" t="e">
        <f>NDC_Data[[#This Row],[Annual Spend at WAC]]-NDC_Data[[#This Row],[Annual Spend at 340B]]</f>
        <v>#N/A</v>
      </c>
      <c r="Q230" s="41" t="str">
        <f>IFERROR(NDC_Data[[#This Row],[Annual Inrease in Upfront Inventory Spend]]/NDC_Data[[#This Row],[Annual Spend at 340B]],"0")</f>
        <v>0</v>
      </c>
      <c r="R230" s="2" t="e">
        <f>NDC_Data[[#This Row],[Annual Impact of Lost COGS Discount]]+NDC_Data[[#This Row],[Annual Impact of Denied Rebates]]</f>
        <v>#N/A</v>
      </c>
      <c r="S230" s="6" t="str">
        <f>IFERROR(NDC_Data[[#This Row],[Total Annual Increase in Net Spend]]/NDC_Data[[#This Row],[Annual Spend at 340B]],"0")</f>
        <v>0</v>
      </c>
      <c r="T230" s="14"/>
      <c r="U230" s="15" t="e">
        <f>(NDC_Data[[#This Row],[WAC Price]]-NDC_Data[[#This Row],[340B Price]])*(NDC_Data[[#This Row],[Annual 340B Purchases]]/365*7)</f>
        <v>#N/A</v>
      </c>
      <c r="V230" s="2" t="e">
        <f>(NDC_Data[[#This Row],[WAC Price]]-NDC_Data[[#This Row],[340B Price]])*(NDC_Data[[#This Row],[Annual 340B Purchases]]/365*14)</f>
        <v>#N/A</v>
      </c>
      <c r="W230" s="2" t="e">
        <f>(NDC_Data[[#This Row],[WAC Price]]-NDC_Data[[#This Row],[340B Price]])*(NDC_Data[[#This Row],[Annual 340B Purchases]]/365*30)</f>
        <v>#N/A</v>
      </c>
      <c r="X230" s="2" t="e">
        <f>(NDC_Data[[#This Row],[WAC Price]]-NDC_Data[[#This Row],[340B Price]])*(NDC_Data[[#This Row],[Annual 340B Purchases]]/365*45)</f>
        <v>#N/A</v>
      </c>
      <c r="Y230" s="2" t="e">
        <f>(NDC_Data[[#This Row],[WAC Price]]-NDC_Data[[#This Row],[340B Price]])*(NDC_Data[[#This Row],[Annual 340B Purchases]]/365*60)</f>
        <v>#N/A</v>
      </c>
      <c r="Z230" s="2" t="e">
        <f>(NDC_Data[[#This Row],[WAC Price]]-NDC_Data[[#This Row],[340B Price]])*(NDC_Data[[#This Row],[Annual 340B Purchases]]/365*120)</f>
        <v>#N/A</v>
      </c>
      <c r="AA230" s="16" t="e">
        <f>(NDC_Data[[#This Row],[WAC Price]]-NDC_Data[[#This Row],[340B Price]])*(NDC_Data[[#This Row],[Annual 340B Purchases]])</f>
        <v>#N/A</v>
      </c>
      <c r="AC230" s="7"/>
      <c r="AD230" s="8"/>
    </row>
    <row r="231" spans="1:30" x14ac:dyDescent="0.55000000000000004">
      <c r="A231" s="38">
        <v>68546047356</v>
      </c>
      <c r="B231" s="38" t="s">
        <v>50</v>
      </c>
      <c r="C231" s="39" t="s">
        <v>319</v>
      </c>
      <c r="D231" s="39" t="s">
        <v>31</v>
      </c>
      <c r="E231" s="39" t="s">
        <v>109</v>
      </c>
      <c r="F231" s="39" t="s">
        <v>110</v>
      </c>
      <c r="G231" s="39" t="s">
        <v>110</v>
      </c>
      <c r="H231" s="39" t="s">
        <v>125</v>
      </c>
      <c r="I231" s="24">
        <f>SUMIFS('Historical Purchases'!Q:Q,'Historical Purchases'!N:N,NDC_Data[[#This Row],[NDC]])</f>
        <v>0</v>
      </c>
      <c r="J231" s="35" t="e">
        <f>_xlfn.XLOOKUP(NDC_Data[[#This Row],[NDC]],'Pricing Data'!C:C,'Pricing Data'!F:F)</f>
        <v>#N/A</v>
      </c>
      <c r="K231" s="36" t="e">
        <f>_xlfn.XLOOKUP(NDC_Data[[#This Row],[NDC]],'Pricing Data'!C:C,'Pricing Data'!J:J)</f>
        <v>#N/A</v>
      </c>
      <c r="L231" s="45" t="e">
        <f>I231*(J231-(NDC_Data[[#This Row],[340B Price]]*'Drug Cost Impact Summary'!$D$13))</f>
        <v>#N/A</v>
      </c>
      <c r="M231" s="45" t="e">
        <f>(NDC_Data[[#This Row],[WAC Price]])*(NDC_Data[[#This Row],[Annual 340B Purchases]])</f>
        <v>#N/A</v>
      </c>
      <c r="N231" s="40" t="e">
        <f>(NDC_Data[[#This Row],[340B Price]]*NDC_Data[[#This Row],[Annual 340B Purchases]])-NDC_Data[[#This Row],[Annual Spend at 340B]]</f>
        <v>#N/A</v>
      </c>
      <c r="O231" s="40" t="e">
        <f>(K231-J231)*I231*'Drug Cost Impact Summary'!$E$13</f>
        <v>#N/A</v>
      </c>
      <c r="P231" s="40" t="e">
        <f>NDC_Data[[#This Row],[Annual Spend at WAC]]-NDC_Data[[#This Row],[Annual Spend at 340B]]</f>
        <v>#N/A</v>
      </c>
      <c r="Q231" s="41" t="str">
        <f>IFERROR(NDC_Data[[#This Row],[Annual Inrease in Upfront Inventory Spend]]/NDC_Data[[#This Row],[Annual Spend at 340B]],"0")</f>
        <v>0</v>
      </c>
      <c r="R231" s="40" t="e">
        <f>NDC_Data[[#This Row],[Annual Impact of Lost COGS Discount]]+NDC_Data[[#This Row],[Annual Impact of Denied Rebates]]</f>
        <v>#N/A</v>
      </c>
      <c r="S231" s="42" t="str">
        <f>IFERROR(NDC_Data[[#This Row],[Total Annual Increase in Net Spend]]/NDC_Data[[#This Row],[Annual Spend at 340B]],"0")</f>
        <v>0</v>
      </c>
      <c r="T231" s="14"/>
      <c r="U231" s="43" t="e">
        <f>(NDC_Data[[#This Row],[WAC Price]]-NDC_Data[[#This Row],[340B Price]])*(NDC_Data[[#This Row],[Annual 340B Purchases]]/365*7)</f>
        <v>#N/A</v>
      </c>
      <c r="V231" s="40" t="e">
        <f>(NDC_Data[[#This Row],[WAC Price]]-NDC_Data[[#This Row],[340B Price]])*(NDC_Data[[#This Row],[Annual 340B Purchases]]/365*14)</f>
        <v>#N/A</v>
      </c>
      <c r="W231" s="40" t="e">
        <f>(NDC_Data[[#This Row],[WAC Price]]-NDC_Data[[#This Row],[340B Price]])*(NDC_Data[[#This Row],[Annual 340B Purchases]]/365*30)</f>
        <v>#N/A</v>
      </c>
      <c r="X231" s="40" t="e">
        <f>(NDC_Data[[#This Row],[WAC Price]]-NDC_Data[[#This Row],[340B Price]])*(NDC_Data[[#This Row],[Annual 340B Purchases]]/365*45)</f>
        <v>#N/A</v>
      </c>
      <c r="Y231" s="40" t="e">
        <f>(NDC_Data[[#This Row],[WAC Price]]-NDC_Data[[#This Row],[340B Price]])*(NDC_Data[[#This Row],[Annual 340B Purchases]]/365*60)</f>
        <v>#N/A</v>
      </c>
      <c r="Z231" s="40" t="e">
        <f>(NDC_Data[[#This Row],[WAC Price]]-NDC_Data[[#This Row],[340B Price]])*(NDC_Data[[#This Row],[Annual 340B Purchases]]/365*120)</f>
        <v>#N/A</v>
      </c>
      <c r="AA231" s="44" t="e">
        <f>(NDC_Data[[#This Row],[WAC Price]]-NDC_Data[[#This Row],[340B Price]])*(NDC_Data[[#This Row],[Annual 340B Purchases]])</f>
        <v>#N/A</v>
      </c>
      <c r="AC231" s="7"/>
      <c r="AD231" s="8"/>
    </row>
    <row r="232" spans="1:30" x14ac:dyDescent="0.55000000000000004">
      <c r="A232" s="9">
        <v>68546047456</v>
      </c>
      <c r="B232" s="9" t="s">
        <v>50</v>
      </c>
      <c r="C232" s="1" t="s">
        <v>320</v>
      </c>
      <c r="D232" s="1" t="s">
        <v>31</v>
      </c>
      <c r="E232" s="1" t="s">
        <v>109</v>
      </c>
      <c r="F232" s="1" t="s">
        <v>110</v>
      </c>
      <c r="G232" s="1" t="s">
        <v>110</v>
      </c>
      <c r="H232" s="1" t="s">
        <v>125</v>
      </c>
      <c r="I232" s="24">
        <f>SUMIFS('Historical Purchases'!Q:Q,'Historical Purchases'!N:N,NDC_Data[[#This Row],[NDC]])</f>
        <v>0</v>
      </c>
      <c r="J232" s="35" t="e">
        <f>_xlfn.XLOOKUP(NDC_Data[[#This Row],[NDC]],'Pricing Data'!C:C,'Pricing Data'!F:F)</f>
        <v>#N/A</v>
      </c>
      <c r="K232" s="36" t="e">
        <f>_xlfn.XLOOKUP(NDC_Data[[#This Row],[NDC]],'Pricing Data'!C:C,'Pricing Data'!J:J)</f>
        <v>#N/A</v>
      </c>
      <c r="L232" s="21" t="e">
        <f>I232*(J232-(NDC_Data[[#This Row],[340B Price]]*'Drug Cost Impact Summary'!$D$13))</f>
        <v>#N/A</v>
      </c>
      <c r="M232" s="21" t="e">
        <f>(NDC_Data[[#This Row],[WAC Price]])*(NDC_Data[[#This Row],[Annual 340B Purchases]])</f>
        <v>#N/A</v>
      </c>
      <c r="N232" s="2" t="e">
        <f>(NDC_Data[[#This Row],[340B Price]]*NDC_Data[[#This Row],[Annual 340B Purchases]])-NDC_Data[[#This Row],[Annual Spend at 340B]]</f>
        <v>#N/A</v>
      </c>
      <c r="O232" s="2" t="e">
        <f>(K232-J232)*I232*'Drug Cost Impact Summary'!$E$13</f>
        <v>#N/A</v>
      </c>
      <c r="P232" s="2" t="e">
        <f>NDC_Data[[#This Row],[Annual Spend at WAC]]-NDC_Data[[#This Row],[Annual Spend at 340B]]</f>
        <v>#N/A</v>
      </c>
      <c r="Q232" s="41" t="str">
        <f>IFERROR(NDC_Data[[#This Row],[Annual Inrease in Upfront Inventory Spend]]/NDC_Data[[#This Row],[Annual Spend at 340B]],"0")</f>
        <v>0</v>
      </c>
      <c r="R232" s="2" t="e">
        <f>NDC_Data[[#This Row],[Annual Impact of Lost COGS Discount]]+NDC_Data[[#This Row],[Annual Impact of Denied Rebates]]</f>
        <v>#N/A</v>
      </c>
      <c r="S232" s="6" t="str">
        <f>IFERROR(NDC_Data[[#This Row],[Total Annual Increase in Net Spend]]/NDC_Data[[#This Row],[Annual Spend at 340B]],"0")</f>
        <v>0</v>
      </c>
      <c r="T232" s="14"/>
      <c r="U232" s="15" t="e">
        <f>(NDC_Data[[#This Row],[WAC Price]]-NDC_Data[[#This Row],[340B Price]])*(NDC_Data[[#This Row],[Annual 340B Purchases]]/365*7)</f>
        <v>#N/A</v>
      </c>
      <c r="V232" s="2" t="e">
        <f>(NDC_Data[[#This Row],[WAC Price]]-NDC_Data[[#This Row],[340B Price]])*(NDC_Data[[#This Row],[Annual 340B Purchases]]/365*14)</f>
        <v>#N/A</v>
      </c>
      <c r="W232" s="2" t="e">
        <f>(NDC_Data[[#This Row],[WAC Price]]-NDC_Data[[#This Row],[340B Price]])*(NDC_Data[[#This Row],[Annual 340B Purchases]]/365*30)</f>
        <v>#N/A</v>
      </c>
      <c r="X232" s="2" t="e">
        <f>(NDC_Data[[#This Row],[WAC Price]]-NDC_Data[[#This Row],[340B Price]])*(NDC_Data[[#This Row],[Annual 340B Purchases]]/365*45)</f>
        <v>#N/A</v>
      </c>
      <c r="Y232" s="2" t="e">
        <f>(NDC_Data[[#This Row],[WAC Price]]-NDC_Data[[#This Row],[340B Price]])*(NDC_Data[[#This Row],[Annual 340B Purchases]]/365*60)</f>
        <v>#N/A</v>
      </c>
      <c r="Z232" s="2" t="e">
        <f>(NDC_Data[[#This Row],[WAC Price]]-NDC_Data[[#This Row],[340B Price]])*(NDC_Data[[#This Row],[Annual 340B Purchases]]/365*120)</f>
        <v>#N/A</v>
      </c>
      <c r="AA232" s="16" t="e">
        <f>(NDC_Data[[#This Row],[WAC Price]]-NDC_Data[[#This Row],[340B Price]])*(NDC_Data[[#This Row],[Annual 340B Purchases]])</f>
        <v>#N/A</v>
      </c>
      <c r="AC232" s="7"/>
      <c r="AD232" s="8"/>
    </row>
    <row r="233" spans="1:30" x14ac:dyDescent="0.55000000000000004">
      <c r="A233" s="38">
        <v>68546047556</v>
      </c>
      <c r="B233" s="38" t="s">
        <v>50</v>
      </c>
      <c r="C233" s="39" t="s">
        <v>321</v>
      </c>
      <c r="D233" s="39" t="s">
        <v>31</v>
      </c>
      <c r="E233" s="39" t="s">
        <v>109</v>
      </c>
      <c r="F233" s="39" t="s">
        <v>110</v>
      </c>
      <c r="G233" s="39" t="s">
        <v>110</v>
      </c>
      <c r="H233" s="39" t="s">
        <v>125</v>
      </c>
      <c r="I233" s="24">
        <f>SUMIFS('Historical Purchases'!Q:Q,'Historical Purchases'!N:N,NDC_Data[[#This Row],[NDC]])</f>
        <v>0</v>
      </c>
      <c r="J233" s="35" t="e">
        <f>_xlfn.XLOOKUP(NDC_Data[[#This Row],[NDC]],'Pricing Data'!C:C,'Pricing Data'!F:F)</f>
        <v>#N/A</v>
      </c>
      <c r="K233" s="36" t="e">
        <f>_xlfn.XLOOKUP(NDC_Data[[#This Row],[NDC]],'Pricing Data'!C:C,'Pricing Data'!J:J)</f>
        <v>#N/A</v>
      </c>
      <c r="L233" s="45" t="e">
        <f>I233*(J233-(NDC_Data[[#This Row],[340B Price]]*'Drug Cost Impact Summary'!$D$13))</f>
        <v>#N/A</v>
      </c>
      <c r="M233" s="45" t="e">
        <f>(NDC_Data[[#This Row],[WAC Price]])*(NDC_Data[[#This Row],[Annual 340B Purchases]])</f>
        <v>#N/A</v>
      </c>
      <c r="N233" s="40" t="e">
        <f>(NDC_Data[[#This Row],[340B Price]]*NDC_Data[[#This Row],[Annual 340B Purchases]])-NDC_Data[[#This Row],[Annual Spend at 340B]]</f>
        <v>#N/A</v>
      </c>
      <c r="O233" s="40" t="e">
        <f>(K233-J233)*I233*'Drug Cost Impact Summary'!$E$13</f>
        <v>#N/A</v>
      </c>
      <c r="P233" s="40" t="e">
        <f>NDC_Data[[#This Row],[Annual Spend at WAC]]-NDC_Data[[#This Row],[Annual Spend at 340B]]</f>
        <v>#N/A</v>
      </c>
      <c r="Q233" s="41" t="str">
        <f>IFERROR(NDC_Data[[#This Row],[Annual Inrease in Upfront Inventory Spend]]/NDC_Data[[#This Row],[Annual Spend at 340B]],"0")</f>
        <v>0</v>
      </c>
      <c r="R233" s="40" t="e">
        <f>NDC_Data[[#This Row],[Annual Impact of Lost COGS Discount]]+NDC_Data[[#This Row],[Annual Impact of Denied Rebates]]</f>
        <v>#N/A</v>
      </c>
      <c r="S233" s="42" t="str">
        <f>IFERROR(NDC_Data[[#This Row],[Total Annual Increase in Net Spend]]/NDC_Data[[#This Row],[Annual Spend at 340B]],"0")</f>
        <v>0</v>
      </c>
      <c r="T233" s="14"/>
      <c r="U233" s="43" t="e">
        <f>(NDC_Data[[#This Row],[WAC Price]]-NDC_Data[[#This Row],[340B Price]])*(NDC_Data[[#This Row],[Annual 340B Purchases]]/365*7)</f>
        <v>#N/A</v>
      </c>
      <c r="V233" s="40" t="e">
        <f>(NDC_Data[[#This Row],[WAC Price]]-NDC_Data[[#This Row],[340B Price]])*(NDC_Data[[#This Row],[Annual 340B Purchases]]/365*14)</f>
        <v>#N/A</v>
      </c>
      <c r="W233" s="40" t="e">
        <f>(NDC_Data[[#This Row],[WAC Price]]-NDC_Data[[#This Row],[340B Price]])*(NDC_Data[[#This Row],[Annual 340B Purchases]]/365*30)</f>
        <v>#N/A</v>
      </c>
      <c r="X233" s="40" t="e">
        <f>(NDC_Data[[#This Row],[WAC Price]]-NDC_Data[[#This Row],[340B Price]])*(NDC_Data[[#This Row],[Annual 340B Purchases]]/365*45)</f>
        <v>#N/A</v>
      </c>
      <c r="Y233" s="40" t="e">
        <f>(NDC_Data[[#This Row],[WAC Price]]-NDC_Data[[#This Row],[340B Price]])*(NDC_Data[[#This Row],[Annual 340B Purchases]]/365*60)</f>
        <v>#N/A</v>
      </c>
      <c r="Z233" s="40" t="e">
        <f>(NDC_Data[[#This Row],[WAC Price]]-NDC_Data[[#This Row],[340B Price]])*(NDC_Data[[#This Row],[Annual 340B Purchases]]/365*120)</f>
        <v>#N/A</v>
      </c>
      <c r="AA233" s="44" t="e">
        <f>(NDC_Data[[#This Row],[WAC Price]]-NDC_Data[[#This Row],[340B Price]])*(NDC_Data[[#This Row],[Annual 340B Purchases]])</f>
        <v>#N/A</v>
      </c>
      <c r="AC233" s="7"/>
      <c r="AD233" s="8"/>
    </row>
    <row r="234" spans="1:30" x14ac:dyDescent="0.55000000000000004">
      <c r="A234" s="9">
        <v>68546047656</v>
      </c>
      <c r="B234" s="9" t="s">
        <v>50</v>
      </c>
      <c r="C234" s="1" t="s">
        <v>322</v>
      </c>
      <c r="D234" s="1" t="s">
        <v>31</v>
      </c>
      <c r="E234" s="1" t="s">
        <v>109</v>
      </c>
      <c r="F234" s="1" t="s">
        <v>110</v>
      </c>
      <c r="G234" s="1" t="s">
        <v>110</v>
      </c>
      <c r="H234" s="1" t="s">
        <v>125</v>
      </c>
      <c r="I234" s="24">
        <f>SUMIFS('Historical Purchases'!Q:Q,'Historical Purchases'!N:N,NDC_Data[[#This Row],[NDC]])</f>
        <v>0</v>
      </c>
      <c r="J234" s="35" t="e">
        <f>_xlfn.XLOOKUP(NDC_Data[[#This Row],[NDC]],'Pricing Data'!C:C,'Pricing Data'!F:F)</f>
        <v>#N/A</v>
      </c>
      <c r="K234" s="36" t="e">
        <f>_xlfn.XLOOKUP(NDC_Data[[#This Row],[NDC]],'Pricing Data'!C:C,'Pricing Data'!J:J)</f>
        <v>#N/A</v>
      </c>
      <c r="L234" s="21" t="e">
        <f>I234*(J234-(NDC_Data[[#This Row],[340B Price]]*'Drug Cost Impact Summary'!$D$13))</f>
        <v>#N/A</v>
      </c>
      <c r="M234" s="21" t="e">
        <f>(NDC_Data[[#This Row],[WAC Price]])*(NDC_Data[[#This Row],[Annual 340B Purchases]])</f>
        <v>#N/A</v>
      </c>
      <c r="N234" s="2" t="e">
        <f>(NDC_Data[[#This Row],[340B Price]]*NDC_Data[[#This Row],[Annual 340B Purchases]])-NDC_Data[[#This Row],[Annual Spend at 340B]]</f>
        <v>#N/A</v>
      </c>
      <c r="O234" s="2" t="e">
        <f>(K234-J234)*I234*'Drug Cost Impact Summary'!$E$13</f>
        <v>#N/A</v>
      </c>
      <c r="P234" s="2" t="e">
        <f>NDC_Data[[#This Row],[Annual Spend at WAC]]-NDC_Data[[#This Row],[Annual Spend at 340B]]</f>
        <v>#N/A</v>
      </c>
      <c r="Q234" s="41" t="str">
        <f>IFERROR(NDC_Data[[#This Row],[Annual Inrease in Upfront Inventory Spend]]/NDC_Data[[#This Row],[Annual Spend at 340B]],"0")</f>
        <v>0</v>
      </c>
      <c r="R234" s="2" t="e">
        <f>NDC_Data[[#This Row],[Annual Impact of Lost COGS Discount]]+NDC_Data[[#This Row],[Annual Impact of Denied Rebates]]</f>
        <v>#N/A</v>
      </c>
      <c r="S234" s="6" t="str">
        <f>IFERROR(NDC_Data[[#This Row],[Total Annual Increase in Net Spend]]/NDC_Data[[#This Row],[Annual Spend at 340B]],"0")</f>
        <v>0</v>
      </c>
      <c r="T234" s="14"/>
      <c r="U234" s="15" t="e">
        <f>(NDC_Data[[#This Row],[WAC Price]]-NDC_Data[[#This Row],[340B Price]])*(NDC_Data[[#This Row],[Annual 340B Purchases]]/365*7)</f>
        <v>#N/A</v>
      </c>
      <c r="V234" s="2" t="e">
        <f>(NDC_Data[[#This Row],[WAC Price]]-NDC_Data[[#This Row],[340B Price]])*(NDC_Data[[#This Row],[Annual 340B Purchases]]/365*14)</f>
        <v>#N/A</v>
      </c>
      <c r="W234" s="2" t="e">
        <f>(NDC_Data[[#This Row],[WAC Price]]-NDC_Data[[#This Row],[340B Price]])*(NDC_Data[[#This Row],[Annual 340B Purchases]]/365*30)</f>
        <v>#N/A</v>
      </c>
      <c r="X234" s="2" t="e">
        <f>(NDC_Data[[#This Row],[WAC Price]]-NDC_Data[[#This Row],[340B Price]])*(NDC_Data[[#This Row],[Annual 340B Purchases]]/365*45)</f>
        <v>#N/A</v>
      </c>
      <c r="Y234" s="2" t="e">
        <f>(NDC_Data[[#This Row],[WAC Price]]-NDC_Data[[#This Row],[340B Price]])*(NDC_Data[[#This Row],[Annual 340B Purchases]]/365*60)</f>
        <v>#N/A</v>
      </c>
      <c r="Z234" s="2" t="e">
        <f>(NDC_Data[[#This Row],[WAC Price]]-NDC_Data[[#This Row],[340B Price]])*(NDC_Data[[#This Row],[Annual 340B Purchases]]/365*120)</f>
        <v>#N/A</v>
      </c>
      <c r="AA234" s="16" t="e">
        <f>(NDC_Data[[#This Row],[WAC Price]]-NDC_Data[[#This Row],[340B Price]])*(NDC_Data[[#This Row],[Annual 340B Purchases]])</f>
        <v>#N/A</v>
      </c>
      <c r="AC234" s="7"/>
      <c r="AD234" s="8"/>
    </row>
    <row r="235" spans="1:30" x14ac:dyDescent="0.55000000000000004">
      <c r="A235" s="38">
        <v>68546047056</v>
      </c>
      <c r="B235" s="38" t="s">
        <v>50</v>
      </c>
      <c r="C235" s="39" t="s">
        <v>323</v>
      </c>
      <c r="D235" s="39" t="s">
        <v>31</v>
      </c>
      <c r="E235" s="39" t="s">
        <v>109</v>
      </c>
      <c r="F235" s="39" t="s">
        <v>110</v>
      </c>
      <c r="G235" s="39" t="s">
        <v>110</v>
      </c>
      <c r="H235" s="39" t="s">
        <v>125</v>
      </c>
      <c r="I235" s="24">
        <f>SUMIFS('Historical Purchases'!Q:Q,'Historical Purchases'!N:N,NDC_Data[[#This Row],[NDC]])</f>
        <v>0</v>
      </c>
      <c r="J235" s="35" t="e">
        <f>_xlfn.XLOOKUP(NDC_Data[[#This Row],[NDC]],'Pricing Data'!C:C,'Pricing Data'!F:F)</f>
        <v>#N/A</v>
      </c>
      <c r="K235" s="36" t="e">
        <f>_xlfn.XLOOKUP(NDC_Data[[#This Row],[NDC]],'Pricing Data'!C:C,'Pricing Data'!J:J)</f>
        <v>#N/A</v>
      </c>
      <c r="L235" s="45" t="e">
        <f>I235*(J235-(NDC_Data[[#This Row],[340B Price]]*'Drug Cost Impact Summary'!$D$13))</f>
        <v>#N/A</v>
      </c>
      <c r="M235" s="45" t="e">
        <f>(NDC_Data[[#This Row],[WAC Price]])*(NDC_Data[[#This Row],[Annual 340B Purchases]])</f>
        <v>#N/A</v>
      </c>
      <c r="N235" s="40" t="e">
        <f>(NDC_Data[[#This Row],[340B Price]]*NDC_Data[[#This Row],[Annual 340B Purchases]])-NDC_Data[[#This Row],[Annual Spend at 340B]]</f>
        <v>#N/A</v>
      </c>
      <c r="O235" s="40" t="e">
        <f>(K235-J235)*I235*'Drug Cost Impact Summary'!$E$13</f>
        <v>#N/A</v>
      </c>
      <c r="P235" s="40" t="e">
        <f>NDC_Data[[#This Row],[Annual Spend at WAC]]-NDC_Data[[#This Row],[Annual Spend at 340B]]</f>
        <v>#N/A</v>
      </c>
      <c r="Q235" s="41" t="str">
        <f>IFERROR(NDC_Data[[#This Row],[Annual Inrease in Upfront Inventory Spend]]/NDC_Data[[#This Row],[Annual Spend at 340B]],"0")</f>
        <v>0</v>
      </c>
      <c r="R235" s="40" t="e">
        <f>NDC_Data[[#This Row],[Annual Impact of Lost COGS Discount]]+NDC_Data[[#This Row],[Annual Impact of Denied Rebates]]</f>
        <v>#N/A</v>
      </c>
      <c r="S235" s="42" t="str">
        <f>IFERROR(NDC_Data[[#This Row],[Total Annual Increase in Net Spend]]/NDC_Data[[#This Row],[Annual Spend at 340B]],"0")</f>
        <v>0</v>
      </c>
      <c r="T235" s="14"/>
      <c r="U235" s="43" t="e">
        <f>(NDC_Data[[#This Row],[WAC Price]]-NDC_Data[[#This Row],[340B Price]])*(NDC_Data[[#This Row],[Annual 340B Purchases]]/365*7)</f>
        <v>#N/A</v>
      </c>
      <c r="V235" s="40" t="e">
        <f>(NDC_Data[[#This Row],[WAC Price]]-NDC_Data[[#This Row],[340B Price]])*(NDC_Data[[#This Row],[Annual 340B Purchases]]/365*14)</f>
        <v>#N/A</v>
      </c>
      <c r="W235" s="40" t="e">
        <f>(NDC_Data[[#This Row],[WAC Price]]-NDC_Data[[#This Row],[340B Price]])*(NDC_Data[[#This Row],[Annual 340B Purchases]]/365*30)</f>
        <v>#N/A</v>
      </c>
      <c r="X235" s="40" t="e">
        <f>(NDC_Data[[#This Row],[WAC Price]]-NDC_Data[[#This Row],[340B Price]])*(NDC_Data[[#This Row],[Annual 340B Purchases]]/365*45)</f>
        <v>#N/A</v>
      </c>
      <c r="Y235" s="40" t="e">
        <f>(NDC_Data[[#This Row],[WAC Price]]-NDC_Data[[#This Row],[340B Price]])*(NDC_Data[[#This Row],[Annual 340B Purchases]]/365*60)</f>
        <v>#N/A</v>
      </c>
      <c r="Z235" s="40" t="e">
        <f>(NDC_Data[[#This Row],[WAC Price]]-NDC_Data[[#This Row],[340B Price]])*(NDC_Data[[#This Row],[Annual 340B Purchases]]/365*120)</f>
        <v>#N/A</v>
      </c>
      <c r="AA235" s="44" t="e">
        <f>(NDC_Data[[#This Row],[WAC Price]]-NDC_Data[[#This Row],[340B Price]])*(NDC_Data[[#This Row],[Annual 340B Purchases]])</f>
        <v>#N/A</v>
      </c>
      <c r="AC235" s="7"/>
      <c r="AD235" s="8"/>
    </row>
    <row r="236" spans="1:30" x14ac:dyDescent="0.55000000000000004">
      <c r="A236" s="9">
        <v>68546047729</v>
      </c>
      <c r="B236" s="9" t="s">
        <v>50</v>
      </c>
      <c r="C236" s="1" t="s">
        <v>324</v>
      </c>
      <c r="D236" s="1" t="s">
        <v>31</v>
      </c>
      <c r="E236" s="1" t="s">
        <v>109</v>
      </c>
      <c r="F236" s="1" t="s">
        <v>110</v>
      </c>
      <c r="G236" s="1" t="s">
        <v>110</v>
      </c>
      <c r="H236" s="1" t="s">
        <v>118</v>
      </c>
      <c r="I236" s="24">
        <f>SUMIFS('Historical Purchases'!Q:Q,'Historical Purchases'!N:N,NDC_Data[[#This Row],[NDC]])</f>
        <v>0</v>
      </c>
      <c r="J236" s="35" t="e">
        <f>_xlfn.XLOOKUP(NDC_Data[[#This Row],[NDC]],'Pricing Data'!C:C,'Pricing Data'!F:F)</f>
        <v>#N/A</v>
      </c>
      <c r="K236" s="36" t="e">
        <f>_xlfn.XLOOKUP(NDC_Data[[#This Row],[NDC]],'Pricing Data'!C:C,'Pricing Data'!J:J)</f>
        <v>#N/A</v>
      </c>
      <c r="L236" s="21" t="e">
        <f>I236*(J236-(NDC_Data[[#This Row],[340B Price]]*'Drug Cost Impact Summary'!$D$13))</f>
        <v>#N/A</v>
      </c>
      <c r="M236" s="21" t="e">
        <f>(NDC_Data[[#This Row],[WAC Price]])*(NDC_Data[[#This Row],[Annual 340B Purchases]])</f>
        <v>#N/A</v>
      </c>
      <c r="N236" s="2" t="e">
        <f>(NDC_Data[[#This Row],[340B Price]]*NDC_Data[[#This Row],[Annual 340B Purchases]])-NDC_Data[[#This Row],[Annual Spend at 340B]]</f>
        <v>#N/A</v>
      </c>
      <c r="O236" s="2" t="e">
        <f>(K236-J236)*I236*'Drug Cost Impact Summary'!$E$13</f>
        <v>#N/A</v>
      </c>
      <c r="P236" s="2" t="e">
        <f>NDC_Data[[#This Row],[Annual Spend at WAC]]-NDC_Data[[#This Row],[Annual Spend at 340B]]</f>
        <v>#N/A</v>
      </c>
      <c r="Q236" s="41" t="str">
        <f>IFERROR(NDC_Data[[#This Row],[Annual Inrease in Upfront Inventory Spend]]/NDC_Data[[#This Row],[Annual Spend at 340B]],"0")</f>
        <v>0</v>
      </c>
      <c r="R236" s="2" t="e">
        <f>NDC_Data[[#This Row],[Annual Impact of Lost COGS Discount]]+NDC_Data[[#This Row],[Annual Impact of Denied Rebates]]</f>
        <v>#N/A</v>
      </c>
      <c r="S236" s="6" t="str">
        <f>IFERROR(NDC_Data[[#This Row],[Total Annual Increase in Net Spend]]/NDC_Data[[#This Row],[Annual Spend at 340B]],"0")</f>
        <v>0</v>
      </c>
      <c r="T236" s="14"/>
      <c r="U236" s="15" t="e">
        <f>(NDC_Data[[#This Row],[WAC Price]]-NDC_Data[[#This Row],[340B Price]])*(NDC_Data[[#This Row],[Annual 340B Purchases]]/365*7)</f>
        <v>#N/A</v>
      </c>
      <c r="V236" s="2" t="e">
        <f>(NDC_Data[[#This Row],[WAC Price]]-NDC_Data[[#This Row],[340B Price]])*(NDC_Data[[#This Row],[Annual 340B Purchases]]/365*14)</f>
        <v>#N/A</v>
      </c>
      <c r="W236" s="2" t="e">
        <f>(NDC_Data[[#This Row],[WAC Price]]-NDC_Data[[#This Row],[340B Price]])*(NDC_Data[[#This Row],[Annual 340B Purchases]]/365*30)</f>
        <v>#N/A</v>
      </c>
      <c r="X236" s="2" t="e">
        <f>(NDC_Data[[#This Row],[WAC Price]]-NDC_Data[[#This Row],[340B Price]])*(NDC_Data[[#This Row],[Annual 340B Purchases]]/365*45)</f>
        <v>#N/A</v>
      </c>
      <c r="Y236" s="2" t="e">
        <f>(NDC_Data[[#This Row],[WAC Price]]-NDC_Data[[#This Row],[340B Price]])*(NDC_Data[[#This Row],[Annual 340B Purchases]]/365*60)</f>
        <v>#N/A</v>
      </c>
      <c r="Z236" s="2" t="e">
        <f>(NDC_Data[[#This Row],[WAC Price]]-NDC_Data[[#This Row],[340B Price]])*(NDC_Data[[#This Row],[Annual 340B Purchases]]/365*120)</f>
        <v>#N/A</v>
      </c>
      <c r="AA236" s="16" t="e">
        <f>(NDC_Data[[#This Row],[WAC Price]]-NDC_Data[[#This Row],[340B Price]])*(NDC_Data[[#This Row],[Annual 340B Purchases]])</f>
        <v>#N/A</v>
      </c>
      <c r="AC236" s="7"/>
      <c r="AD236" s="8"/>
    </row>
    <row r="237" spans="1:30" x14ac:dyDescent="0.55000000000000004">
      <c r="A237" s="38">
        <v>50474070062</v>
      </c>
      <c r="B237" s="38" t="s">
        <v>79</v>
      </c>
      <c r="C237" s="39" t="s">
        <v>325</v>
      </c>
      <c r="D237" s="39" t="s">
        <v>38</v>
      </c>
      <c r="E237" s="39" t="s">
        <v>109</v>
      </c>
      <c r="F237" s="39" t="s">
        <v>109</v>
      </c>
      <c r="G237" s="39" t="s">
        <v>110</v>
      </c>
      <c r="H237" s="39" t="s">
        <v>111</v>
      </c>
      <c r="I237" s="24">
        <f>SUMIFS('Historical Purchases'!Q:Q,'Historical Purchases'!N:N,NDC_Data[[#This Row],[NDC]])</f>
        <v>0</v>
      </c>
      <c r="J237" s="35" t="e">
        <f>_xlfn.XLOOKUP(NDC_Data[[#This Row],[NDC]],'Pricing Data'!C:C,'Pricing Data'!F:F)</f>
        <v>#N/A</v>
      </c>
      <c r="K237" s="36" t="e">
        <f>_xlfn.XLOOKUP(NDC_Data[[#This Row],[NDC]],'Pricing Data'!C:C,'Pricing Data'!J:J)</f>
        <v>#N/A</v>
      </c>
      <c r="L237" s="45" t="e">
        <f>I237*(J237-(NDC_Data[[#This Row],[340B Price]]*'Drug Cost Impact Summary'!$D$13))</f>
        <v>#N/A</v>
      </c>
      <c r="M237" s="45" t="e">
        <f>(NDC_Data[[#This Row],[WAC Price]])*(NDC_Data[[#This Row],[Annual 340B Purchases]])</f>
        <v>#N/A</v>
      </c>
      <c r="N237" s="40" t="e">
        <f>(NDC_Data[[#This Row],[340B Price]]*NDC_Data[[#This Row],[Annual 340B Purchases]])-NDC_Data[[#This Row],[Annual Spend at 340B]]</f>
        <v>#N/A</v>
      </c>
      <c r="O237" s="40" t="e">
        <f>(K237-J237)*I237*'Drug Cost Impact Summary'!$E$13</f>
        <v>#N/A</v>
      </c>
      <c r="P237" s="40" t="e">
        <f>NDC_Data[[#This Row],[Annual Spend at WAC]]-NDC_Data[[#This Row],[Annual Spend at 340B]]</f>
        <v>#N/A</v>
      </c>
      <c r="Q237" s="41" t="str">
        <f>IFERROR(NDC_Data[[#This Row],[Annual Inrease in Upfront Inventory Spend]]/NDC_Data[[#This Row],[Annual Spend at 340B]],"0")</f>
        <v>0</v>
      </c>
      <c r="R237" s="40" t="e">
        <f>NDC_Data[[#This Row],[Annual Impact of Lost COGS Discount]]+NDC_Data[[#This Row],[Annual Impact of Denied Rebates]]</f>
        <v>#N/A</v>
      </c>
      <c r="S237" s="42" t="str">
        <f>IFERROR(NDC_Data[[#This Row],[Total Annual Increase in Net Spend]]/NDC_Data[[#This Row],[Annual Spend at 340B]],"0")</f>
        <v>0</v>
      </c>
      <c r="T237" s="14"/>
      <c r="U237" s="43" t="e">
        <f>(NDC_Data[[#This Row],[WAC Price]]-NDC_Data[[#This Row],[340B Price]])*(NDC_Data[[#This Row],[Annual 340B Purchases]]/365*7)</f>
        <v>#N/A</v>
      </c>
      <c r="V237" s="40" t="e">
        <f>(NDC_Data[[#This Row],[WAC Price]]-NDC_Data[[#This Row],[340B Price]])*(NDC_Data[[#This Row],[Annual 340B Purchases]]/365*14)</f>
        <v>#N/A</v>
      </c>
      <c r="W237" s="40" t="e">
        <f>(NDC_Data[[#This Row],[WAC Price]]-NDC_Data[[#This Row],[340B Price]])*(NDC_Data[[#This Row],[Annual 340B Purchases]]/365*30)</f>
        <v>#N/A</v>
      </c>
      <c r="X237" s="40" t="e">
        <f>(NDC_Data[[#This Row],[WAC Price]]-NDC_Data[[#This Row],[340B Price]])*(NDC_Data[[#This Row],[Annual 340B Purchases]]/365*45)</f>
        <v>#N/A</v>
      </c>
      <c r="Y237" s="40" t="e">
        <f>(NDC_Data[[#This Row],[WAC Price]]-NDC_Data[[#This Row],[340B Price]])*(NDC_Data[[#This Row],[Annual 340B Purchases]]/365*60)</f>
        <v>#N/A</v>
      </c>
      <c r="Z237" s="40" t="e">
        <f>(NDC_Data[[#This Row],[WAC Price]]-NDC_Data[[#This Row],[340B Price]])*(NDC_Data[[#This Row],[Annual 340B Purchases]]/365*120)</f>
        <v>#N/A</v>
      </c>
      <c r="AA237" s="44" t="e">
        <f>(NDC_Data[[#This Row],[WAC Price]]-NDC_Data[[#This Row],[340B Price]])*(NDC_Data[[#This Row],[Annual 340B Purchases]])</f>
        <v>#N/A</v>
      </c>
      <c r="AC237" s="7"/>
      <c r="AD237" s="8"/>
    </row>
    <row r="238" spans="1:30" x14ac:dyDescent="0.55000000000000004">
      <c r="A238" s="9">
        <v>50474071079</v>
      </c>
      <c r="B238" s="9" t="s">
        <v>79</v>
      </c>
      <c r="C238" s="1" t="s">
        <v>326</v>
      </c>
      <c r="D238" s="1" t="s">
        <v>38</v>
      </c>
      <c r="E238" s="1" t="s">
        <v>109</v>
      </c>
      <c r="F238" s="1" t="s">
        <v>109</v>
      </c>
      <c r="G238" s="1" t="s">
        <v>110</v>
      </c>
      <c r="H238" s="1" t="s">
        <v>111</v>
      </c>
      <c r="I238" s="24">
        <f>SUMIFS('Historical Purchases'!Q:Q,'Historical Purchases'!N:N,NDC_Data[[#This Row],[NDC]])</f>
        <v>0</v>
      </c>
      <c r="J238" s="35" t="e">
        <f>_xlfn.XLOOKUP(NDC_Data[[#This Row],[NDC]],'Pricing Data'!C:C,'Pricing Data'!F:F)</f>
        <v>#N/A</v>
      </c>
      <c r="K238" s="36" t="e">
        <f>_xlfn.XLOOKUP(NDC_Data[[#This Row],[NDC]],'Pricing Data'!C:C,'Pricing Data'!J:J)</f>
        <v>#N/A</v>
      </c>
      <c r="L238" s="21" t="e">
        <f>I238*(J238-(NDC_Data[[#This Row],[340B Price]]*'Drug Cost Impact Summary'!$D$13))</f>
        <v>#N/A</v>
      </c>
      <c r="M238" s="21" t="e">
        <f>(NDC_Data[[#This Row],[WAC Price]])*(NDC_Data[[#This Row],[Annual 340B Purchases]])</f>
        <v>#N/A</v>
      </c>
      <c r="N238" s="2" t="e">
        <f>(NDC_Data[[#This Row],[340B Price]]*NDC_Data[[#This Row],[Annual 340B Purchases]])-NDC_Data[[#This Row],[Annual Spend at 340B]]</f>
        <v>#N/A</v>
      </c>
      <c r="O238" s="2" t="e">
        <f>(K238-J238)*I238*'Drug Cost Impact Summary'!$E$13</f>
        <v>#N/A</v>
      </c>
      <c r="P238" s="2" t="e">
        <f>NDC_Data[[#This Row],[Annual Spend at WAC]]-NDC_Data[[#This Row],[Annual Spend at 340B]]</f>
        <v>#N/A</v>
      </c>
      <c r="Q238" s="41" t="str">
        <f>IFERROR(NDC_Data[[#This Row],[Annual Inrease in Upfront Inventory Spend]]/NDC_Data[[#This Row],[Annual Spend at 340B]],"0")</f>
        <v>0</v>
      </c>
      <c r="R238" s="2" t="e">
        <f>NDC_Data[[#This Row],[Annual Impact of Lost COGS Discount]]+NDC_Data[[#This Row],[Annual Impact of Denied Rebates]]</f>
        <v>#N/A</v>
      </c>
      <c r="S238" s="6" t="str">
        <f>IFERROR(NDC_Data[[#This Row],[Total Annual Increase in Net Spend]]/NDC_Data[[#This Row],[Annual Spend at 340B]],"0")</f>
        <v>0</v>
      </c>
      <c r="T238" s="14"/>
      <c r="U238" s="15" t="e">
        <f>(NDC_Data[[#This Row],[WAC Price]]-NDC_Data[[#This Row],[340B Price]])*(NDC_Data[[#This Row],[Annual 340B Purchases]]/365*7)</f>
        <v>#N/A</v>
      </c>
      <c r="V238" s="2" t="e">
        <f>(NDC_Data[[#This Row],[WAC Price]]-NDC_Data[[#This Row],[340B Price]])*(NDC_Data[[#This Row],[Annual 340B Purchases]]/365*14)</f>
        <v>#N/A</v>
      </c>
      <c r="W238" s="2" t="e">
        <f>(NDC_Data[[#This Row],[WAC Price]]-NDC_Data[[#This Row],[340B Price]])*(NDC_Data[[#This Row],[Annual 340B Purchases]]/365*30)</f>
        <v>#N/A</v>
      </c>
      <c r="X238" s="2" t="e">
        <f>(NDC_Data[[#This Row],[WAC Price]]-NDC_Data[[#This Row],[340B Price]])*(NDC_Data[[#This Row],[Annual 340B Purchases]]/365*45)</f>
        <v>#N/A</v>
      </c>
      <c r="Y238" s="2" t="e">
        <f>(NDC_Data[[#This Row],[WAC Price]]-NDC_Data[[#This Row],[340B Price]])*(NDC_Data[[#This Row],[Annual 340B Purchases]]/365*60)</f>
        <v>#N/A</v>
      </c>
      <c r="Z238" s="2" t="e">
        <f>(NDC_Data[[#This Row],[WAC Price]]-NDC_Data[[#This Row],[340B Price]])*(NDC_Data[[#This Row],[Annual 340B Purchases]]/365*120)</f>
        <v>#N/A</v>
      </c>
      <c r="AA238" s="16" t="e">
        <f>(NDC_Data[[#This Row],[WAC Price]]-NDC_Data[[#This Row],[340B Price]])*(NDC_Data[[#This Row],[Annual 340B Purchases]])</f>
        <v>#N/A</v>
      </c>
      <c r="AC238" s="7"/>
      <c r="AD238" s="8"/>
    </row>
    <row r="239" spans="1:30" x14ac:dyDescent="0.55000000000000004">
      <c r="A239" s="38">
        <v>50474071081</v>
      </c>
      <c r="B239" s="38" t="s">
        <v>79</v>
      </c>
      <c r="C239" s="39" t="s">
        <v>327</v>
      </c>
      <c r="D239" s="39" t="s">
        <v>38</v>
      </c>
      <c r="E239" s="39" t="s">
        <v>109</v>
      </c>
      <c r="F239" s="39" t="s">
        <v>109</v>
      </c>
      <c r="G239" s="39" t="s">
        <v>110</v>
      </c>
      <c r="H239" s="39" t="s">
        <v>328</v>
      </c>
      <c r="I239" s="24">
        <f>SUMIFS('Historical Purchases'!Q:Q,'Historical Purchases'!N:N,NDC_Data[[#This Row],[NDC]])</f>
        <v>0</v>
      </c>
      <c r="J239" s="35" t="e">
        <f>_xlfn.XLOOKUP(NDC_Data[[#This Row],[NDC]],'Pricing Data'!C:C,'Pricing Data'!F:F)</f>
        <v>#N/A</v>
      </c>
      <c r="K239" s="36" t="e">
        <f>_xlfn.XLOOKUP(NDC_Data[[#This Row],[NDC]],'Pricing Data'!C:C,'Pricing Data'!J:J)</f>
        <v>#N/A</v>
      </c>
      <c r="L239" s="45" t="e">
        <f>I239*(J239-(NDC_Data[[#This Row],[340B Price]]*'Drug Cost Impact Summary'!$D$13))</f>
        <v>#N/A</v>
      </c>
      <c r="M239" s="45" t="e">
        <f>(NDC_Data[[#This Row],[WAC Price]])*(NDC_Data[[#This Row],[Annual 340B Purchases]])</f>
        <v>#N/A</v>
      </c>
      <c r="N239" s="40" t="e">
        <f>(NDC_Data[[#This Row],[340B Price]]*NDC_Data[[#This Row],[Annual 340B Purchases]])-NDC_Data[[#This Row],[Annual Spend at 340B]]</f>
        <v>#N/A</v>
      </c>
      <c r="O239" s="40" t="e">
        <f>(K239-J239)*I239*'Drug Cost Impact Summary'!$E$13</f>
        <v>#N/A</v>
      </c>
      <c r="P239" s="40" t="e">
        <f>NDC_Data[[#This Row],[Annual Spend at WAC]]-NDC_Data[[#This Row],[Annual Spend at 340B]]</f>
        <v>#N/A</v>
      </c>
      <c r="Q239" s="41" t="str">
        <f>IFERROR(NDC_Data[[#This Row],[Annual Inrease in Upfront Inventory Spend]]/NDC_Data[[#This Row],[Annual Spend at 340B]],"0")</f>
        <v>0</v>
      </c>
      <c r="R239" s="40" t="e">
        <f>NDC_Data[[#This Row],[Annual Impact of Lost COGS Discount]]+NDC_Data[[#This Row],[Annual Impact of Denied Rebates]]</f>
        <v>#N/A</v>
      </c>
      <c r="S239" s="42" t="str">
        <f>IFERROR(NDC_Data[[#This Row],[Total Annual Increase in Net Spend]]/NDC_Data[[#This Row],[Annual Spend at 340B]],"0")</f>
        <v>0</v>
      </c>
      <c r="T239" s="14"/>
      <c r="U239" s="43" t="e">
        <f>(NDC_Data[[#This Row],[WAC Price]]-NDC_Data[[#This Row],[340B Price]])*(NDC_Data[[#This Row],[Annual 340B Purchases]]/365*7)</f>
        <v>#N/A</v>
      </c>
      <c r="V239" s="40" t="e">
        <f>(NDC_Data[[#This Row],[WAC Price]]-NDC_Data[[#This Row],[340B Price]])*(NDC_Data[[#This Row],[Annual 340B Purchases]]/365*14)</f>
        <v>#N/A</v>
      </c>
      <c r="W239" s="40" t="e">
        <f>(NDC_Data[[#This Row],[WAC Price]]-NDC_Data[[#This Row],[340B Price]])*(NDC_Data[[#This Row],[Annual 340B Purchases]]/365*30)</f>
        <v>#N/A</v>
      </c>
      <c r="X239" s="40" t="e">
        <f>(NDC_Data[[#This Row],[WAC Price]]-NDC_Data[[#This Row],[340B Price]])*(NDC_Data[[#This Row],[Annual 340B Purchases]]/365*45)</f>
        <v>#N/A</v>
      </c>
      <c r="Y239" s="40" t="e">
        <f>(NDC_Data[[#This Row],[WAC Price]]-NDC_Data[[#This Row],[340B Price]])*(NDC_Data[[#This Row],[Annual 340B Purchases]]/365*60)</f>
        <v>#N/A</v>
      </c>
      <c r="Z239" s="40" t="e">
        <f>(NDC_Data[[#This Row],[WAC Price]]-NDC_Data[[#This Row],[340B Price]])*(NDC_Data[[#This Row],[Annual 340B Purchases]]/365*120)</f>
        <v>#N/A</v>
      </c>
      <c r="AA239" s="44" t="e">
        <f>(NDC_Data[[#This Row],[WAC Price]]-NDC_Data[[#This Row],[340B Price]])*(NDC_Data[[#This Row],[Annual 340B Purchases]])</f>
        <v>#N/A</v>
      </c>
      <c r="AC239" s="7"/>
      <c r="AD239" s="8"/>
    </row>
    <row r="241" spans="12:24" x14ac:dyDescent="0.55000000000000004">
      <c r="L241" s="5"/>
    </row>
    <row r="242" spans="12:24" x14ac:dyDescent="0.55000000000000004">
      <c r="L242" s="5"/>
    </row>
    <row r="243" spans="12:24" x14ac:dyDescent="0.55000000000000004">
      <c r="L243" s="5"/>
      <c r="V243" s="5"/>
      <c r="W243" s="5"/>
      <c r="X243" s="5"/>
    </row>
    <row r="244" spans="12:24" x14ac:dyDescent="0.55000000000000004">
      <c r="L244" s="5"/>
    </row>
    <row r="245" spans="12:24" x14ac:dyDescent="0.55000000000000004">
      <c r="L245" s="5"/>
    </row>
    <row r="246" spans="12:24" x14ac:dyDescent="0.55000000000000004">
      <c r="L246" s="5"/>
    </row>
    <row r="247" spans="12:24" x14ac:dyDescent="0.55000000000000004">
      <c r="L247" s="5"/>
    </row>
    <row r="248" spans="12:24" x14ac:dyDescent="0.55000000000000004">
      <c r="L248" s="5"/>
    </row>
    <row r="249" spans="12:24" x14ac:dyDescent="0.55000000000000004">
      <c r="L249" s="5"/>
    </row>
    <row r="250" spans="12:24" x14ac:dyDescent="0.55000000000000004">
      <c r="L250" s="5"/>
    </row>
  </sheetData>
  <sheetProtection algorithmName="SHA-512" hashValue="6ouK1zRdDKMMBY+LZqEW5Kqf5aWNHB9O3q6Ve5XPMs5gPCF1UNf+X7ASFVmraGwTyxNnFkNWsZ+zyYVRKt7/Vg==" saltValue="GaLaEOKB7y4vtBINqETHng==" spinCount="100000" sheet="1" selectLockedCells="1"/>
  <phoneticPr fontId="2" type="noConversion"/>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8B1AC-8E3D-4722-BDFF-02410BD70CFD}">
  <dimension ref="A1:AB1"/>
  <sheetViews>
    <sheetView workbookViewId="0">
      <pane ySplit="1" topLeftCell="A2" activePane="bottomLeft" state="frozenSplit"/>
      <selection pane="bottomLeft" activeCell="C33" sqref="C33"/>
    </sheetView>
  </sheetViews>
  <sheetFormatPr defaultColWidth="9.15625" defaultRowHeight="14.4" x14ac:dyDescent="0.55000000000000004"/>
  <cols>
    <col min="1" max="1" width="41" style="97" customWidth="1"/>
    <col min="2" max="2" width="14.26171875" style="97" customWidth="1"/>
    <col min="3" max="3" width="63" style="97" customWidth="1"/>
    <col min="4" max="4" width="18.26171875" style="97" customWidth="1"/>
    <col min="5" max="5" width="32.578125" style="97" customWidth="1"/>
    <col min="6" max="6" width="32" style="97" customWidth="1"/>
    <col min="7" max="7" width="21.68359375" style="97" customWidth="1"/>
    <col min="8" max="8" width="14.26171875" style="97" customWidth="1"/>
    <col min="9" max="9" width="12.41796875" style="97" customWidth="1"/>
    <col min="10" max="10" width="13.15625" style="97" customWidth="1"/>
    <col min="11" max="11" width="12.68359375" style="97" customWidth="1"/>
    <col min="12" max="12" width="14" style="97" customWidth="1"/>
    <col min="13" max="13" width="17.15625" style="97" customWidth="1"/>
    <col min="14" max="14" width="14" style="98" customWidth="1"/>
    <col min="15" max="15" width="43.83984375" style="97" customWidth="1"/>
    <col min="16" max="16" width="23.41796875" style="97" customWidth="1"/>
    <col min="17" max="17" width="10.41796875" style="97" customWidth="1"/>
    <col min="18" max="18" width="13.68359375" style="97" customWidth="1"/>
    <col min="19" max="19" width="11.83984375" style="97" customWidth="1"/>
    <col min="20" max="20" width="14.41796875" style="97" customWidth="1"/>
    <col min="21" max="22" width="14.26171875" style="97" customWidth="1"/>
    <col min="23" max="23" width="14.15625" style="97" customWidth="1"/>
    <col min="24" max="24" width="30.68359375" style="97" customWidth="1"/>
    <col min="25" max="25" width="16.578125" style="97" customWidth="1"/>
    <col min="26" max="26" width="17.41796875" style="97" customWidth="1"/>
    <col min="27" max="27" width="22.26171875" style="97" customWidth="1"/>
    <col min="28" max="28" width="40" style="97" customWidth="1"/>
    <col min="29" max="16384" width="9.15625" style="97"/>
  </cols>
  <sheetData>
    <row r="1" spans="1:28" s="11" customFormat="1" x14ac:dyDescent="0.55000000000000004">
      <c r="A1" s="10" t="s">
        <v>329</v>
      </c>
      <c r="B1" s="10" t="s">
        <v>330</v>
      </c>
      <c r="C1" s="10" t="s">
        <v>331</v>
      </c>
      <c r="D1" s="10" t="s">
        <v>332</v>
      </c>
      <c r="E1" s="10" t="s">
        <v>333</v>
      </c>
      <c r="F1" s="10" t="s">
        <v>334</v>
      </c>
      <c r="G1" s="10" t="s">
        <v>335</v>
      </c>
      <c r="H1" s="10" t="s">
        <v>336</v>
      </c>
      <c r="I1" s="10" t="s">
        <v>337</v>
      </c>
      <c r="J1" s="10" t="s">
        <v>338</v>
      </c>
      <c r="K1" s="10" t="s">
        <v>339</v>
      </c>
      <c r="L1" s="10" t="s">
        <v>340</v>
      </c>
      <c r="M1" s="10" t="s">
        <v>341</v>
      </c>
      <c r="N1" s="12" t="s">
        <v>82</v>
      </c>
      <c r="O1" s="10" t="s">
        <v>342</v>
      </c>
      <c r="P1" s="10" t="s">
        <v>343</v>
      </c>
      <c r="Q1" s="10" t="s">
        <v>344</v>
      </c>
      <c r="R1" s="10" t="s">
        <v>345</v>
      </c>
      <c r="S1" s="10" t="s">
        <v>346</v>
      </c>
      <c r="T1" s="10" t="s">
        <v>347</v>
      </c>
      <c r="U1" s="10" t="s">
        <v>348</v>
      </c>
      <c r="V1" s="10" t="s">
        <v>349</v>
      </c>
      <c r="W1" s="10" t="s">
        <v>350</v>
      </c>
      <c r="X1" s="10" t="s">
        <v>351</v>
      </c>
      <c r="Y1" s="10" t="s">
        <v>352</v>
      </c>
      <c r="Z1" s="10" t="s">
        <v>353</v>
      </c>
      <c r="AA1" s="10" t="s">
        <v>354</v>
      </c>
      <c r="AB1" s="10" t="s">
        <v>355</v>
      </c>
    </row>
  </sheetData>
  <pageMargins left="0.75" right="0.75" top="0.75" bottom="0.5" header="0.5" footer="0.7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A0326-511A-4133-86B7-945B65AF8C5D}">
  <dimension ref="A1:K1"/>
  <sheetViews>
    <sheetView workbookViewId="0">
      <selection activeCell="A2" sqref="A2:XFD1048576"/>
    </sheetView>
  </sheetViews>
  <sheetFormatPr defaultColWidth="8.83984375" defaultRowHeight="14.4" x14ac:dyDescent="0.55000000000000004"/>
  <cols>
    <col min="1" max="1" width="27.68359375" style="1" bestFit="1" customWidth="1"/>
    <col min="2" max="2" width="12.83984375" style="1" bestFit="1" customWidth="1"/>
    <col min="3" max="3" width="10.83984375" style="1" bestFit="1" customWidth="1"/>
    <col min="4" max="4" width="11.41796875" style="1" bestFit="1" customWidth="1"/>
    <col min="5" max="5" width="27.41796875" style="1" bestFit="1" customWidth="1"/>
    <col min="6" max="6" width="16.41796875" style="1" bestFit="1" customWidth="1"/>
    <col min="7" max="7" width="33.26171875" style="1" bestFit="1" customWidth="1"/>
    <col min="8" max="8" width="40.578125" style="1" bestFit="1" customWidth="1"/>
    <col min="9" max="9" width="41.41796875" style="1" bestFit="1" customWidth="1"/>
    <col min="10" max="10" width="9.83984375" style="1" bestFit="1" customWidth="1"/>
    <col min="11" max="11" width="32.83984375" style="1" bestFit="1" customWidth="1"/>
    <col min="12" max="16384" width="8.83984375" style="1"/>
  </cols>
  <sheetData>
    <row r="1" spans="1:11" customFormat="1" x14ac:dyDescent="0.55000000000000004">
      <c r="A1" t="s">
        <v>356</v>
      </c>
      <c r="B1" t="s">
        <v>343</v>
      </c>
      <c r="C1" t="s">
        <v>357</v>
      </c>
      <c r="D1" t="s">
        <v>358</v>
      </c>
      <c r="E1" t="s">
        <v>359</v>
      </c>
      <c r="F1" t="s">
        <v>360</v>
      </c>
      <c r="G1" t="s">
        <v>361</v>
      </c>
      <c r="H1" t="s">
        <v>362</v>
      </c>
      <c r="I1" t="s">
        <v>363</v>
      </c>
      <c r="J1" t="s">
        <v>92</v>
      </c>
      <c r="K1" t="s">
        <v>364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e7f9b6e-5a93-4daf-abc8-5f02fc440331" xsi:nil="true"/>
    <_ip_UnifiedCompliancePolicyProperties xmlns="http://schemas.microsoft.com/sharepoint/v3" xsi:nil="true"/>
    <lcf76f155ced4ddcb4097134ff3c332f xmlns="372a74eb-73bf-47d1-acdd-c0b364b0a7c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49091A903A9947AA3F25A3E86003AC" ma:contentTypeVersion="18" ma:contentTypeDescription="Create a new document." ma:contentTypeScope="" ma:versionID="c3012d0c7ad411f8558cea5b416acec0">
  <xsd:schema xmlns:xsd="http://www.w3.org/2001/XMLSchema" xmlns:xs="http://www.w3.org/2001/XMLSchema" xmlns:p="http://schemas.microsoft.com/office/2006/metadata/properties" xmlns:ns1="http://schemas.microsoft.com/sharepoint/v3" xmlns:ns2="372a74eb-73bf-47d1-acdd-c0b364b0a7cb" xmlns:ns3="3e7f9b6e-5a93-4daf-abc8-5f02fc440331" targetNamespace="http://schemas.microsoft.com/office/2006/metadata/properties" ma:root="true" ma:fieldsID="b07c1650f044886874cf3064ce578acf" ns1:_="" ns2:_="" ns3:_="">
    <xsd:import namespace="http://schemas.microsoft.com/sharepoint/v3"/>
    <xsd:import namespace="372a74eb-73bf-47d1-acdd-c0b364b0a7cb"/>
    <xsd:import namespace="3e7f9b6e-5a93-4daf-abc8-5f02fc4403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2a74eb-73bf-47d1-acdd-c0b364b0a7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0e88b87c-097e-415f-b777-002f3b041fb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9b6e-5a93-4daf-abc8-5f02fc44033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6536fa4-684f-444f-8267-92c0a2676736}" ma:internalName="TaxCatchAll" ma:showField="CatchAllData" ma:web="3e7f9b6e-5a93-4daf-abc8-5f02fc44033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4C1706-5319-4A4B-8D9D-5372554BDAF7}">
  <ds:schemaRefs>
    <ds:schemaRef ds:uri="http://schemas.microsoft.com/office/2006/metadata/properties"/>
    <ds:schemaRef ds:uri="http://schemas.microsoft.com/office/infopath/2007/PartnerControls"/>
    <ds:schemaRef ds:uri="http://schemas.microsoft.com/sharepoint/v3"/>
    <ds:schemaRef ds:uri="3e7f9b6e-5a93-4daf-abc8-5f02fc440331"/>
    <ds:schemaRef ds:uri="372a74eb-73bf-47d1-acdd-c0b364b0a7cb"/>
  </ds:schemaRefs>
</ds:datastoreItem>
</file>

<file path=customXml/itemProps2.xml><?xml version="1.0" encoding="utf-8"?>
<ds:datastoreItem xmlns:ds="http://schemas.openxmlformats.org/officeDocument/2006/customXml" ds:itemID="{62C979B1-A5D6-499F-83DB-3FD32253B4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72a74eb-73bf-47d1-acdd-c0b364b0a7cb"/>
    <ds:schemaRef ds:uri="3e7f9b6e-5a93-4daf-abc8-5f02fc4403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0B29CF-CF64-46A5-B63F-7564B58C86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Drug Cost Impact Summary</vt:lpstr>
      <vt:lpstr>Impact By Manufacturer</vt:lpstr>
      <vt:lpstr>Impact By Drug</vt:lpstr>
      <vt:lpstr>NDC-Level Data</vt:lpstr>
      <vt:lpstr>Historical Purchases</vt:lpstr>
      <vt:lpstr>Pricing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Logan Yoho</dc:creator>
  <cp:keywords/>
  <dc:description/>
  <cp:lastModifiedBy>Chelsea Violette</cp:lastModifiedBy>
  <cp:revision/>
  <dcterms:created xsi:type="dcterms:W3CDTF">2026-02-25T14:26:41Z</dcterms:created>
  <dcterms:modified xsi:type="dcterms:W3CDTF">2026-03-02T20:55:18Z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0x0101009949091A903A9947AA3F25A3E86003AC</vt:lpwstr>
  </property>
  <property fmtid="{D5CDD505-2E9C-101B-9397-08002B2CF9AE}" pid="3" name="MediaServiceImageTags">
    <vt:lpwstr/>
  </property>
</Properties>
</file>