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ChelseaViolette\Desktop\"/>
    </mc:Choice>
  </mc:AlternateContent>
  <xr:revisionPtr revIDLastSave="0" documentId="13_ncr:1_{9D21024C-B378-489B-B875-F550C5ED0844}" xr6:coauthVersionLast="47" xr6:coauthVersionMax="47" xr10:uidLastSave="{00000000-0000-0000-0000-000000000000}"/>
  <bookViews>
    <workbookView xWindow="38280" yWindow="-120" windowWidth="38640" windowHeight="21120" xr2:uid="{678D0C26-23AA-4837-83DA-4F6EF2BAC9E1}"/>
  </bookViews>
  <sheets>
    <sheet name="Data Sources" sheetId="8" r:id="rId1"/>
    <sheet name="340B Program Snapshot" sheetId="6" r:id="rId2"/>
    <sheet name="UDS Data" sheetId="7" r:id="rId3"/>
    <sheet name="Staffing Data" sheetId="1" r:id="rId4"/>
    <sheet name="External Consultants" sheetId="2" r:id="rId5"/>
    <sheet name="Admin and Dispense Data" sheetId="3" r:id="rId6"/>
    <sheet name="Clinic Administered Drug Module" sheetId="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6" l="1"/>
  <c r="B11" i="6"/>
  <c r="B13" i="6"/>
  <c r="B10" i="6"/>
  <c r="B6" i="6"/>
  <c r="B5" i="6"/>
  <c r="B19" i="6"/>
  <c r="B18" i="6"/>
  <c r="B17" i="6"/>
  <c r="B25" i="6"/>
  <c r="C26" i="6"/>
  <c r="B26" i="6"/>
  <c r="G2" i="1"/>
  <c r="G3" i="1"/>
  <c r="G4" i="1"/>
  <c r="G5" i="1"/>
  <c r="G6" i="1"/>
  <c r="G7" i="1"/>
  <c r="G8" i="1"/>
  <c r="G9" i="1"/>
  <c r="G10" i="1"/>
  <c r="G11" i="1"/>
  <c r="G12" i="1"/>
  <c r="G13" i="1"/>
  <c r="G14" i="1"/>
  <c r="J15" i="1"/>
  <c r="D3" i="1"/>
  <c r="J3" i="1"/>
  <c r="C25" i="6"/>
  <c r="J4" i="1"/>
  <c r="J5" i="1"/>
  <c r="J6" i="1"/>
  <c r="J7" i="1"/>
  <c r="J8" i="1"/>
  <c r="J9" i="1"/>
  <c r="J10" i="1"/>
  <c r="J11" i="1"/>
  <c r="J12" i="1"/>
  <c r="J13" i="1"/>
  <c r="J14" i="1"/>
  <c r="J2" i="1"/>
  <c r="D4" i="1"/>
  <c r="D5" i="1"/>
  <c r="D6" i="1"/>
  <c r="D7" i="1"/>
  <c r="D8" i="1"/>
  <c r="D9" i="1"/>
  <c r="D10" i="1"/>
  <c r="D11" i="1"/>
  <c r="D12" i="1"/>
  <c r="D13" i="1"/>
  <c r="D14" i="1"/>
  <c r="D2" i="1"/>
  <c r="C23" i="6"/>
  <c r="B23" i="6"/>
  <c r="B12" i="6"/>
  <c r="B7" i="6"/>
  <c r="B4" i="6"/>
  <c r="B3" i="6"/>
  <c r="B2" i="6"/>
  <c r="B24" i="6" l="1"/>
  <c r="C24" i="6"/>
</calcChain>
</file>

<file path=xl/sharedStrings.xml><?xml version="1.0" encoding="utf-8"?>
<sst xmlns="http://schemas.openxmlformats.org/spreadsheetml/2006/main" count="126" uniqueCount="115">
  <si>
    <t>Responsible Party</t>
  </si>
  <si>
    <t>Status</t>
  </si>
  <si>
    <t>Data Source</t>
  </si>
  <si>
    <t>2025 filed UDS report</t>
  </si>
  <si>
    <t>HR Records - # of FTEs and associated wages</t>
  </si>
  <si>
    <t>TPA Reports - 2025 financial report and manufacturer impact report</t>
  </si>
  <si>
    <t>Entity-Owned Pharmacy Software - 2025 financial report</t>
  </si>
  <si>
    <t>EHR Module or Clinic Administered Drug tracking software contracts/invoices - fee structures</t>
  </si>
  <si>
    <t>Estimates from vendor partners of estimated cost increases</t>
  </si>
  <si>
    <t>Health Center Snapshot</t>
  </si>
  <si>
    <t>Patients Served</t>
  </si>
  <si>
    <t>% of Patients Uninsured</t>
  </si>
  <si>
    <t>% of Patients with Medicaid</t>
  </si>
  <si>
    <t>% of Patients with Medicare</t>
  </si>
  <si>
    <t>2025 Sliding Fee Discounts Provided</t>
  </si>
  <si>
    <t>2025 Annual 340B Program Overview</t>
  </si>
  <si>
    <t>Number of 2025 340B-Qualified 
Prescriptions &amp; Administrations</t>
  </si>
  <si>
    <r>
      <t xml:space="preserve">2025 Cost of All Drugs
</t>
    </r>
    <r>
      <rPr>
        <i/>
        <sz val="16"/>
        <color theme="1"/>
        <rFont val="Aptos Narrow"/>
        <family val="2"/>
        <scheme val="minor"/>
      </rPr>
      <t>(All universes, not exclusively 340B)</t>
    </r>
  </si>
  <si>
    <r>
      <t xml:space="preserve">2025 Pharmacy Administrative Costs 
</t>
    </r>
    <r>
      <rPr>
        <i/>
        <sz val="16"/>
        <color theme="1"/>
        <rFont val="Aptos Narrow"/>
        <family val="2"/>
        <scheme val="minor"/>
      </rPr>
      <t>(Clinic Administration, Entity Owned Pharmacies, 
&amp; Contract Pharmacies, Including TPA Fees)</t>
    </r>
  </si>
  <si>
    <t>2025 340B Management &amp; Oversight Costs</t>
  </si>
  <si>
    <t>2025 Net 340B Program Savings (From Calculator)</t>
  </si>
  <si>
    <t>Impact Experienced From Manufacturer Restrictions</t>
  </si>
  <si>
    <t># of Prescriptions Excluded from 340B Program in 2025</t>
  </si>
  <si>
    <t>340B Savings Opportunity Lost in 2025</t>
  </si>
  <si>
    <t>Additional Administrative Costs to Manage 
Submissions and Oversight</t>
  </si>
  <si>
    <t>340B Program Administative Burden Elements</t>
  </si>
  <si>
    <t>Current State</t>
  </si>
  <si>
    <t>Estimated Additions to 
Accommodate a Rebate Model</t>
  </si>
  <si>
    <t>Number of FTEs Dedicated to Program</t>
  </si>
  <si>
    <t>Cost of FTEs Dedicated to Program</t>
  </si>
  <si>
    <t>External Vendor Costs</t>
  </si>
  <si>
    <t>Clinic Administered Drug Tracking</t>
  </si>
  <si>
    <t>Data Element Description</t>
  </si>
  <si>
    <t>Table</t>
  </si>
  <si>
    <t>Line</t>
  </si>
  <si>
    <t>Column</t>
  </si>
  <si>
    <t>Entity Value from 2025 UDS Report</t>
  </si>
  <si>
    <r>
      <t xml:space="preserve">Uninsured Patients </t>
    </r>
    <r>
      <rPr>
        <sz val="11"/>
        <color theme="1" tint="0.499984740745262"/>
        <rFont val="Aptos Narrow"/>
        <family val="2"/>
        <scheme val="minor"/>
      </rPr>
      <t>(0-17 years old)</t>
    </r>
  </si>
  <si>
    <t>a</t>
  </si>
  <si>
    <r>
      <t xml:space="preserve">Uninsured Patients </t>
    </r>
    <r>
      <rPr>
        <sz val="11"/>
        <color theme="1" tint="0.499984740745262"/>
        <rFont val="Aptos Narrow"/>
        <family val="2"/>
        <scheme val="minor"/>
      </rPr>
      <t>(18 &amp; older)</t>
    </r>
  </si>
  <si>
    <t>b</t>
  </si>
  <si>
    <r>
      <t xml:space="preserve">Medicaid Patients </t>
    </r>
    <r>
      <rPr>
        <sz val="11"/>
        <color theme="1" tint="0.499984740745262"/>
        <rFont val="Aptos Narrow"/>
        <family val="2"/>
        <scheme val="minor"/>
      </rPr>
      <t>(0-17 years old)</t>
    </r>
  </si>
  <si>
    <r>
      <t xml:space="preserve">Medicaid Patients </t>
    </r>
    <r>
      <rPr>
        <sz val="11"/>
        <color theme="1" tint="0.499984740745262"/>
        <rFont val="Aptos Narrow"/>
        <family val="2"/>
        <scheme val="minor"/>
      </rPr>
      <t>(18 &amp; older)</t>
    </r>
  </si>
  <si>
    <r>
      <t xml:space="preserve">Medicare Patients </t>
    </r>
    <r>
      <rPr>
        <sz val="11"/>
        <color theme="1" tint="0.499984740745262"/>
        <rFont val="Aptos Narrow"/>
        <family val="2"/>
        <scheme val="minor"/>
      </rPr>
      <t>(0-17 years old)</t>
    </r>
  </si>
  <si>
    <r>
      <t xml:space="preserve">Medicare Patients </t>
    </r>
    <r>
      <rPr>
        <sz val="11"/>
        <color theme="1" tint="0.499984740745262"/>
        <rFont val="Aptos Narrow"/>
        <family val="2"/>
        <scheme val="minor"/>
      </rPr>
      <t>(18 &amp; older)</t>
    </r>
  </si>
  <si>
    <r>
      <t xml:space="preserve">Patients Served </t>
    </r>
    <r>
      <rPr>
        <sz val="11"/>
        <color theme="1" tint="0.499984740745262"/>
        <rFont val="Aptos Narrow"/>
        <family val="2"/>
        <scheme val="minor"/>
      </rPr>
      <t>(0-17 years old)</t>
    </r>
  </si>
  <si>
    <r>
      <t xml:space="preserve">Patients Served </t>
    </r>
    <r>
      <rPr>
        <sz val="11"/>
        <color theme="1" tint="0.499984740745262"/>
        <rFont val="Aptos Narrow"/>
        <family val="2"/>
        <scheme val="minor"/>
      </rPr>
      <t>(18 &amp; older)</t>
    </r>
  </si>
  <si>
    <r>
      <t xml:space="preserve">Pharmacy Direct Costs (Not Pharmaceuticals)
</t>
    </r>
    <r>
      <rPr>
        <i/>
        <sz val="14"/>
        <color theme="1"/>
        <rFont val="Aptos Narrow"/>
        <family val="2"/>
        <scheme val="minor"/>
      </rPr>
      <t>Entity-Owned Pharmacy: Salaries, benefits, computers, supplies, etc.
Contract Pharmacy: Dispensing Fees, TPA Fees, etc.</t>
    </r>
  </si>
  <si>
    <t>8A</t>
  </si>
  <si>
    <t>8a</t>
  </si>
  <si>
    <r>
      <t xml:space="preserve">Pharmaceutical Direct Costs
</t>
    </r>
    <r>
      <rPr>
        <i/>
        <sz val="14"/>
        <color theme="1"/>
        <rFont val="Aptos Narrow"/>
        <family val="2"/>
        <scheme val="minor"/>
      </rPr>
      <t>Amount paid for pharmaceuticals</t>
    </r>
  </si>
  <si>
    <t>8b</t>
  </si>
  <si>
    <r>
      <t xml:space="preserve">Sliding fee discount 
</t>
    </r>
    <r>
      <rPr>
        <i/>
        <sz val="14"/>
        <color theme="1"/>
        <rFont val="Aptos Narrow"/>
        <family val="2"/>
        <scheme val="minor"/>
      </rPr>
      <t>(retail charge - amount collected - amount owed by pts)</t>
    </r>
  </si>
  <si>
    <t>9D</t>
  </si>
  <si>
    <t>e</t>
  </si>
  <si>
    <t>Employee</t>
  </si>
  <si>
    <t>FTE Dedicated to 340B Program Oversight</t>
  </si>
  <si>
    <t>Hourly Pay Rate</t>
  </si>
  <si>
    <t>Annual Employee Cost (incl. Benefits/Fringe)</t>
  </si>
  <si>
    <t>FTE Added as a Result of MFR Restrictions</t>
  </si>
  <si>
    <t>Hourly Pay Rate2</t>
  </si>
  <si>
    <t>Annual Employee Cost (incl. Benefits/Fringe)3</t>
  </si>
  <si>
    <t>Anticipated Additional FTE as a Result of Rebate Model</t>
  </si>
  <si>
    <t>Hourly Pay Rate4</t>
  </si>
  <si>
    <t>Annual Employee Cost (incl. Benefits/Fringe)5</t>
  </si>
  <si>
    <t>Example: 
340B Compliance Staff</t>
  </si>
  <si>
    <t>Example: 
Finance Staff</t>
  </si>
  <si>
    <t>Example: 
Additional Pharmacy Staff</t>
  </si>
  <si>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</si>
  <si>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</si>
  <si>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</si>
  <si>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</si>
  <si>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</si>
  <si>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</si>
  <si>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</si>
  <si>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</si>
  <si>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</si>
  <si>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</si>
  <si>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Additional Pharmacy Staff</t>
  </si>
  <si>
    <t>Consultant</t>
  </si>
  <si>
    <t>Current Annual Cost</t>
  </si>
  <si>
    <t>Increased Cost Related to 
Manufacturer Restrictions</t>
  </si>
  <si>
    <t>Anticipated Additional Costs Related to Rebate Model</t>
  </si>
  <si>
    <t>Annual 340B Audit</t>
  </si>
  <si>
    <t>Legal Counsel</t>
  </si>
  <si>
    <t>340B Consultant/Program Management</t>
  </si>
  <si>
    <t>Referral Capture Vendor(s)</t>
  </si>
  <si>
    <t>Medicaid Billing Vendor(s)</t>
  </si>
  <si>
    <t>Increased TPA Fees</t>
  </si>
  <si>
    <t>Other</t>
  </si>
  <si>
    <t>340B Universe</t>
  </si>
  <si>
    <t>2025 Captured Script or Administered Drug Count</t>
  </si>
  <si>
    <t>2025 Gross Revenue</t>
  </si>
  <si>
    <t>2025 Manufacturer Impact Lost Opportunity: Script Count (CRx Only)</t>
  </si>
  <si>
    <t>2025 Manufacturer Impact Lost Opportunity: 
Lost 340B Savings (CRx Only)</t>
  </si>
  <si>
    <t>TPA 1</t>
  </si>
  <si>
    <t>TPA 2</t>
  </si>
  <si>
    <t>TPA 3</t>
  </si>
  <si>
    <t>TPA 4</t>
  </si>
  <si>
    <t>TPA 5</t>
  </si>
  <si>
    <t>TPA 6</t>
  </si>
  <si>
    <t>Contract Pharmacies Without TPA</t>
  </si>
  <si>
    <t>Entity-Owned Pharmacies</t>
  </si>
  <si>
    <t>Clinic Administered Drugs</t>
  </si>
  <si>
    <t>Current CAD Tracking Model</t>
  </si>
  <si>
    <t>Current Annual Fees</t>
  </si>
  <si>
    <t>Implementation Fee for Change</t>
  </si>
  <si>
    <t>Anticipated Annual Fee for Change</t>
  </si>
  <si>
    <t>Paper Logs</t>
  </si>
  <si>
    <t>Excel Spreadsheet</t>
  </si>
  <si>
    <t>EHR Module</t>
  </si>
  <si>
    <t>Separate Vendor</t>
  </si>
  <si>
    <r>
      <t xml:space="preserve">Commercially Insured Patients </t>
    </r>
    <r>
      <rPr>
        <sz val="11"/>
        <color theme="1" tint="0.499984740745262"/>
        <rFont val="Aptos Narrow"/>
        <family val="2"/>
        <scheme val="minor"/>
      </rPr>
      <t>(0-17 years old)</t>
    </r>
  </si>
  <si>
    <r>
      <t xml:space="preserve">Commercially Insured Patients </t>
    </r>
    <r>
      <rPr>
        <sz val="11"/>
        <color theme="1" tint="0.499984740745262"/>
        <rFont val="Aptos Narrow"/>
        <family val="2"/>
        <scheme val="minor"/>
      </rPr>
      <t>(18 &amp; older)</t>
    </r>
  </si>
  <si>
    <t>% of Patients with Commercial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</si>
</sst>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sz val="22"/>
      <color theme="3" tint="0.89999084444715716"/>
      <name val="Aptos Narrow"/>
      <family val="2"/>
      <scheme val="minor"/>
    </font>
    <font>
      <sz val="22"/>
      <color theme="1"/>
      <name val="Aptos Narrow"/>
      <family val="2"/>
      <scheme val="minor"/>
    </font>
    <font>
      <i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8"/>
      <color rgb="FF000000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ck">
        <color theme="4"/>
      </left>
      <right style="thick">
        <color theme="4"/>
      </right>
      <top/>
      <bottom/>
      <diagonal/>
    </border>
    <border>
      <left style="thick">
        <color theme="4"/>
      </left>
      <right style="thick">
        <color theme="4"/>
      </right>
      <top/>
      <bottom style="thick">
        <color theme="4"/>
      </bottom>
      <diagonal/>
    </border>
    <border>
      <left/>
      <right/>
      <top/>
      <bottom style="thin">
        <color theme="4"/>
      </bottom>
      <diagonal/>
    </border>
    <border>
      <left style="thick">
        <color theme="4"/>
      </left>
      <right style="hair">
        <color theme="4"/>
      </right>
      <top style="thick">
        <color theme="4"/>
      </top>
      <bottom style="thick">
        <color theme="4"/>
      </bottom>
      <diagonal/>
    </border>
    <border>
      <left style="hair">
        <color theme="4"/>
      </left>
      <right style="hair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hair">
        <color theme="4"/>
      </right>
      <top/>
      <bottom/>
      <diagonal/>
    </border>
    <border>
      <left style="hair">
        <color theme="4"/>
      </left>
      <right style="hair">
        <color theme="4"/>
      </right>
      <top/>
      <bottom/>
      <diagonal/>
    </border>
    <border>
      <left style="thick">
        <color theme="4"/>
      </left>
      <right style="hair">
        <color theme="4"/>
      </right>
      <top/>
      <bottom style="thin">
        <color theme="4"/>
      </bottom>
      <diagonal/>
    </border>
    <border>
      <left style="hair">
        <color theme="4"/>
      </left>
      <right style="hair">
        <color theme="4"/>
      </right>
      <top/>
      <bottom style="thin">
        <color theme="4"/>
      </bottom>
      <diagonal/>
    </border>
    <border>
      <left style="thick">
        <color theme="4"/>
      </left>
      <right style="hair">
        <color theme="4"/>
      </right>
      <top/>
      <bottom style="thick">
        <color theme="4"/>
      </bottom>
      <diagonal/>
    </border>
    <border>
      <left style="hair">
        <color theme="4"/>
      </left>
      <right style="hair">
        <color theme="4"/>
      </right>
      <top/>
      <bottom style="thick">
        <color theme="4"/>
      </bottom>
      <diagonal/>
    </border>
    <border>
      <left style="hair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hair">
        <color theme="4"/>
      </left>
      <right style="thick">
        <color theme="4"/>
      </right>
      <top/>
      <bottom/>
      <diagonal/>
    </border>
    <border>
      <left style="hair">
        <color theme="4"/>
      </left>
      <right style="thick">
        <color theme="4"/>
      </right>
      <top/>
      <bottom style="thin">
        <color theme="4"/>
      </bottom>
      <diagonal/>
    </border>
    <border>
      <left style="hair">
        <color theme="4"/>
      </left>
      <right style="thick">
        <color theme="4"/>
      </right>
      <top/>
      <bottom style="thick">
        <color theme="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/>
      <diagonal/>
    </border>
    <border>
      <left style="thick">
        <color theme="4"/>
      </left>
      <right style="hair">
        <color theme="4"/>
      </right>
      <top style="thick">
        <color theme="4"/>
      </top>
      <bottom/>
      <diagonal/>
    </border>
    <border>
      <left style="hair">
        <color theme="4"/>
      </left>
      <right style="hair">
        <color theme="4"/>
      </right>
      <top style="thick">
        <color theme="4"/>
      </top>
      <bottom/>
      <diagonal/>
    </border>
    <border>
      <left style="hair">
        <color theme="4"/>
      </left>
      <right style="thick">
        <color theme="4"/>
      </right>
      <top style="thick">
        <color theme="4"/>
      </top>
      <bottom/>
      <diagonal/>
    </border>
    <border>
      <left/>
      <right style="thick">
        <color theme="4"/>
      </right>
      <top/>
      <bottom style="thin">
        <color theme="4"/>
      </bottom>
      <diagonal/>
    </border>
    <border>
      <left style="hair">
        <color theme="4"/>
      </left>
      <right/>
      <top/>
      <bottom style="thick">
        <color theme="4"/>
      </bottom>
      <diagonal/>
    </border>
    <border>
      <left style="hair">
        <color theme="4"/>
      </left>
      <right/>
      <top style="thick">
        <color theme="4"/>
      </top>
      <bottom/>
      <diagonal/>
    </border>
    <border>
      <left style="hair">
        <color theme="4"/>
      </left>
      <right/>
      <top/>
      <bottom/>
      <diagonal/>
    </border>
    <border>
      <left style="thick">
        <color theme="4"/>
      </left>
      <right/>
      <top style="thick">
        <color theme="4"/>
      </top>
      <bottom style="medium">
        <color indexed="64"/>
      </bottom>
      <diagonal/>
    </border>
    <border>
      <left/>
      <right style="thick">
        <color theme="4"/>
      </right>
      <top style="thick">
        <color theme="4"/>
      </top>
      <bottom style="medium">
        <color indexed="64"/>
      </bottom>
      <diagonal/>
    </border>
    <border>
      <left/>
      <right style="hair">
        <color theme="4"/>
      </right>
      <top/>
      <bottom style="thick">
        <color theme="4"/>
      </bottom>
      <diagonal/>
    </border>
    <border>
      <left/>
      <right style="hair">
        <color theme="4"/>
      </right>
      <top style="thick">
        <color theme="4"/>
      </top>
      <bottom/>
      <diagonal/>
    </border>
    <border>
      <left/>
      <right style="hair">
        <color theme="4"/>
      </right>
      <top/>
      <bottom/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5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15" xfId="0" applyFont="1" applyBorder="1" applyAlignment="1" applyProtection="1">
      <alignment horizontal="center" vertical="center" wrapText="1"/>
      <protection hidden="1"/>
    </xf>
    <xf numFmtId="0" fontId="4" fillId="0" borderId="16" xfId="0" applyFont="1" applyBorder="1" applyAlignment="1" applyProtection="1">
      <alignment horizontal="center" vertical="center" wrapText="1"/>
      <protection hidden="1"/>
    </xf>
    <xf numFmtId="0" fontId="4" fillId="0" borderId="26" xfId="0" applyFont="1" applyBorder="1" applyAlignment="1" applyProtection="1">
      <alignment horizontal="center" vertical="center" wrapText="1"/>
      <protection hidden="1"/>
    </xf>
    <xf numFmtId="2" fontId="4" fillId="4" borderId="22" xfId="0" applyNumberFormat="1" applyFont="1" applyFill="1" applyBorder="1" applyAlignment="1" applyProtection="1">
      <alignment horizontal="center" vertical="center" wrapText="1"/>
      <protection hidden="1"/>
    </xf>
    <xf numFmtId="44" fontId="4" fillId="4" borderId="23" xfId="1" applyFont="1" applyFill="1" applyBorder="1" applyAlignment="1" applyProtection="1">
      <alignment horizontal="center" vertical="center" wrapText="1"/>
      <protection hidden="1"/>
    </xf>
    <xf numFmtId="44" fontId="4" fillId="4" borderId="27" xfId="1" applyFont="1" applyFill="1" applyBorder="1" applyAlignment="1" applyProtection="1">
      <alignment horizontal="center" vertical="center" wrapText="1"/>
      <protection hidden="1"/>
    </xf>
    <xf numFmtId="2" fontId="4" fillId="4" borderId="11" xfId="0" applyNumberFormat="1" applyFont="1" applyFill="1" applyBorder="1" applyAlignment="1" applyProtection="1">
      <alignment horizontal="center" vertical="center" wrapText="1"/>
      <protection hidden="1"/>
    </xf>
    <xf numFmtId="44" fontId="4" fillId="4" borderId="12" xfId="1" applyFont="1" applyFill="1" applyBorder="1" applyAlignment="1" applyProtection="1">
      <alignment horizontal="center" vertical="center" wrapText="1"/>
      <protection hidden="1"/>
    </xf>
    <xf numFmtId="44" fontId="4" fillId="4" borderId="28" xfId="1" applyFont="1" applyFill="1" applyBorder="1" applyAlignment="1" applyProtection="1">
      <alignment horizontal="center" vertical="center" wrapText="1"/>
      <protection hidden="1"/>
    </xf>
    <xf numFmtId="2" fontId="4" fillId="4" borderId="15" xfId="0" applyNumberFormat="1" applyFont="1" applyFill="1" applyBorder="1" applyAlignment="1" applyProtection="1">
      <alignment horizontal="center" vertical="center" wrapText="1"/>
      <protection hidden="1"/>
    </xf>
    <xf numFmtId="44" fontId="4" fillId="4" borderId="16" xfId="1" applyFont="1" applyFill="1" applyBorder="1" applyAlignment="1" applyProtection="1">
      <alignment horizontal="center" vertical="center" wrapText="1"/>
      <protection hidden="1"/>
    </xf>
    <xf numFmtId="2" fontId="4" fillId="2" borderId="11" xfId="0" applyNumberFormat="1" applyFont="1" applyFill="1" applyBorder="1" applyAlignment="1" applyProtection="1">
      <alignment horizontal="center"/>
      <protection hidden="1"/>
    </xf>
    <xf numFmtId="44" fontId="4" fillId="2" borderId="12" xfId="1" applyFont="1" applyFill="1" applyBorder="1" applyAlignment="1" applyProtection="1">
      <alignment horizontal="center"/>
      <protection hidden="1"/>
    </xf>
    <xf numFmtId="44" fontId="4" fillId="0" borderId="28" xfId="1" applyFont="1" applyBorder="1" applyAlignment="1" applyProtection="1">
      <alignment horizontal="center" vertical="center" wrapText="1"/>
      <protection hidden="1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44" fontId="4" fillId="2" borderId="12" xfId="1" applyFont="1" applyFill="1" applyBorder="1" applyAlignment="1" applyProtection="1">
      <alignment horizontal="center"/>
      <protection locked="0"/>
    </xf>
    <xf numFmtId="0" fontId="4" fillId="0" borderId="3" xfId="0" applyFont="1" applyBorder="1" applyProtection="1"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2" xfId="0" applyFont="1" applyBorder="1"/>
    <xf numFmtId="0" fontId="4" fillId="0" borderId="21" xfId="0" applyFont="1" applyBorder="1"/>
    <xf numFmtId="44" fontId="4" fillId="2" borderId="22" xfId="1" applyFont="1" applyFill="1" applyBorder="1" applyAlignment="1" applyProtection="1">
      <alignment horizontal="center" vertical="center"/>
      <protection locked="0"/>
    </xf>
    <xf numFmtId="44" fontId="4" fillId="2" borderId="23" xfId="1" applyFont="1" applyFill="1" applyBorder="1" applyAlignment="1" applyProtection="1">
      <alignment horizontal="center" vertical="center"/>
      <protection locked="0"/>
    </xf>
    <xf numFmtId="44" fontId="4" fillId="2" borderId="24" xfId="1" applyFont="1" applyFill="1" applyBorder="1" applyAlignment="1" applyProtection="1">
      <alignment horizontal="center" vertical="center"/>
      <protection locked="0"/>
    </xf>
    <xf numFmtId="44" fontId="4" fillId="2" borderId="11" xfId="1" applyFont="1" applyFill="1" applyBorder="1" applyAlignment="1" applyProtection="1">
      <alignment horizontal="center" vertical="center"/>
      <protection locked="0"/>
    </xf>
    <xf numFmtId="44" fontId="4" fillId="2" borderId="12" xfId="1" applyFont="1" applyFill="1" applyBorder="1" applyAlignment="1" applyProtection="1">
      <alignment horizontal="center" vertical="center"/>
      <protection locked="0"/>
    </xf>
    <xf numFmtId="44" fontId="4" fillId="2" borderId="18" xfId="1" applyFont="1" applyFill="1" applyBorder="1" applyAlignment="1" applyProtection="1">
      <alignment horizontal="center" vertical="center"/>
      <protection locked="0"/>
    </xf>
    <xf numFmtId="44" fontId="4" fillId="2" borderId="15" xfId="1" applyFont="1" applyFill="1" applyBorder="1" applyAlignment="1" applyProtection="1">
      <alignment horizontal="center" vertical="center"/>
      <protection locked="0"/>
    </xf>
    <xf numFmtId="44" fontId="4" fillId="2" borderId="16" xfId="1" applyFont="1" applyFill="1" applyBorder="1" applyAlignment="1" applyProtection="1">
      <alignment horizontal="center" vertical="center"/>
      <protection locked="0"/>
    </xf>
    <xf numFmtId="44" fontId="4" fillId="2" borderId="20" xfId="1" applyFont="1" applyFill="1" applyBorder="1" applyAlignment="1" applyProtection="1">
      <alignment horizontal="center" vertical="center"/>
      <protection locked="0"/>
    </xf>
    <xf numFmtId="2" fontId="4" fillId="5" borderId="15" xfId="0" applyNumberFormat="1" applyFont="1" applyFill="1" applyBorder="1" applyAlignment="1" applyProtection="1">
      <alignment horizontal="center" vertical="center" wrapText="1"/>
      <protection hidden="1"/>
    </xf>
    <xf numFmtId="44" fontId="4" fillId="5" borderId="16" xfId="1" applyFont="1" applyFill="1" applyBorder="1" applyAlignment="1" applyProtection="1">
      <alignment horizontal="center" vertical="center" wrapText="1"/>
      <protection hidden="1"/>
    </xf>
    <xf numFmtId="0" fontId="3" fillId="4" borderId="21" xfId="0" applyFont="1" applyFill="1" applyBorder="1" applyAlignment="1" applyProtection="1">
      <alignment horizontal="left" vertical="center" wrapText="1"/>
      <protection hidden="1"/>
    </xf>
    <xf numFmtId="0" fontId="3" fillId="4" borderId="6" xfId="0" applyFont="1" applyFill="1" applyBorder="1" applyAlignment="1" applyProtection="1">
      <alignment horizontal="left" vertical="center" wrapText="1"/>
      <protection hidden="1"/>
    </xf>
    <xf numFmtId="0" fontId="3" fillId="4" borderId="7" xfId="0" applyFont="1" applyFill="1" applyBorder="1" applyAlignment="1" applyProtection="1">
      <alignment horizontal="left" vertical="center" wrapText="1"/>
      <protection hidden="1"/>
    </xf>
    <xf numFmtId="0" fontId="4" fillId="0" borderId="31" xfId="0" applyFont="1" applyBorder="1" applyAlignment="1" applyProtection="1">
      <alignment horizontal="center" vertical="center" wrapText="1"/>
      <protection hidden="1"/>
    </xf>
    <xf numFmtId="2" fontId="4" fillId="4" borderId="32" xfId="0" applyNumberFormat="1" applyFont="1" applyFill="1" applyBorder="1" applyAlignment="1" applyProtection="1">
      <alignment horizontal="center" vertical="center" wrapText="1"/>
      <protection hidden="1"/>
    </xf>
    <xf numFmtId="2" fontId="4" fillId="4" borderId="33" xfId="0" applyNumberFormat="1" applyFont="1" applyFill="1" applyBorder="1" applyAlignment="1" applyProtection="1">
      <alignment horizontal="center" vertical="center" wrapText="1"/>
      <protection hidden="1"/>
    </xf>
    <xf numFmtId="2" fontId="4" fillId="5" borderId="31" xfId="0" applyNumberFormat="1" applyFont="1" applyFill="1" applyBorder="1" applyAlignment="1" applyProtection="1">
      <alignment horizontal="center" vertical="center" wrapText="1"/>
      <protection hidden="1"/>
    </xf>
    <xf numFmtId="2" fontId="4" fillId="2" borderId="33" xfId="0" applyNumberFormat="1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 vertical="center" wrapText="1"/>
      <protection hidden="1"/>
    </xf>
    <xf numFmtId="44" fontId="4" fillId="4" borderId="24" xfId="1" applyFont="1" applyFill="1" applyBorder="1" applyAlignment="1" applyProtection="1">
      <alignment horizontal="center" vertical="center" wrapText="1"/>
      <protection hidden="1"/>
    </xf>
    <xf numFmtId="44" fontId="4" fillId="4" borderId="18" xfId="1" applyFont="1" applyFill="1" applyBorder="1" applyAlignment="1" applyProtection="1">
      <alignment horizontal="center" vertical="center" wrapText="1"/>
      <protection hidden="1"/>
    </xf>
    <xf numFmtId="44" fontId="4" fillId="5" borderId="20" xfId="1" applyFont="1" applyFill="1" applyBorder="1" applyAlignment="1" applyProtection="1">
      <alignment horizontal="center" vertical="center" wrapText="1"/>
      <protection hidden="1"/>
    </xf>
    <xf numFmtId="44" fontId="4" fillId="0" borderId="18" xfId="1" applyFont="1" applyBorder="1" applyAlignment="1" applyProtection="1">
      <alignment horizontal="center" vertical="center" wrapText="1"/>
      <protection hidden="1"/>
    </xf>
    <xf numFmtId="44" fontId="4" fillId="5" borderId="26" xfId="1" applyFont="1" applyFill="1" applyBorder="1" applyAlignment="1" applyProtection="1">
      <alignment horizontal="center" vertical="center" wrapText="1"/>
      <protection hidden="1"/>
    </xf>
    <xf numFmtId="44" fontId="4" fillId="4" borderId="20" xfId="1" applyFont="1" applyFill="1" applyBorder="1" applyAlignment="1" applyProtection="1">
      <alignment horizontal="center" vertical="center" wrapText="1"/>
      <protection hidden="1"/>
    </xf>
    <xf numFmtId="44" fontId="4" fillId="5" borderId="11" xfId="1" applyFont="1" applyFill="1" applyBorder="1" applyAlignment="1" applyProtection="1">
      <alignment horizontal="center" vertical="center"/>
      <protection hidden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0" fontId="4" fillId="0" borderId="7" xfId="0" applyFont="1" applyBorder="1" applyProtection="1">
      <protection locked="0"/>
    </xf>
    <xf numFmtId="0" fontId="7" fillId="0" borderId="0" xfId="0" applyFont="1" applyAlignment="1">
      <alignment vertical="center" wrapText="1"/>
    </xf>
    <xf numFmtId="2" fontId="4" fillId="5" borderId="11" xfId="0" applyNumberFormat="1" applyFont="1" applyFill="1" applyBorder="1" applyAlignment="1" applyProtection="1">
      <alignment horizontal="center"/>
      <protection hidden="1"/>
    </xf>
    <xf numFmtId="44" fontId="4" fillId="5" borderId="12" xfId="1" applyFont="1" applyFill="1" applyBorder="1" applyAlignment="1" applyProtection="1">
      <alignment horizontal="center"/>
      <protection hidden="1"/>
    </xf>
    <xf numFmtId="44" fontId="4" fillId="5" borderId="18" xfId="1" applyFont="1" applyFill="1" applyBorder="1" applyAlignment="1" applyProtection="1">
      <alignment horizontal="center" vertical="center" wrapText="1"/>
      <protection hidden="1"/>
    </xf>
    <xf numFmtId="2" fontId="4" fillId="5" borderId="33" xfId="0" applyNumberFormat="1" applyFont="1" applyFill="1" applyBorder="1" applyAlignment="1" applyProtection="1">
      <alignment horizontal="center"/>
      <protection hidden="1"/>
    </xf>
    <xf numFmtId="44" fontId="4" fillId="5" borderId="28" xfId="1" applyFont="1" applyFill="1" applyBorder="1" applyAlignment="1" applyProtection="1">
      <alignment horizontal="center" vertical="center" wrapText="1"/>
      <protection hidden="1"/>
    </xf>
    <xf numFmtId="0" fontId="4" fillId="5" borderId="0" xfId="0" applyFont="1" applyFill="1"/>
    <xf numFmtId="44" fontId="4" fillId="5" borderId="2" xfId="1" applyFont="1" applyFill="1" applyBorder="1" applyAlignment="1">
      <alignment vertical="center" wrapText="1"/>
    </xf>
    <xf numFmtId="44" fontId="4" fillId="2" borderId="0" xfId="1" applyFont="1" applyFill="1" applyBorder="1" applyAlignment="1" applyProtection="1">
      <alignment vertical="center" wrapText="1"/>
      <protection locked="0"/>
    </xf>
    <xf numFmtId="44" fontId="4" fillId="2" borderId="2" xfId="1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hidden="1"/>
    </xf>
    <xf numFmtId="0" fontId="9" fillId="0" borderId="2" xfId="0" applyFont="1" applyBorder="1" applyAlignment="1" applyProtection="1">
      <alignment vertical="center" wrapText="1"/>
      <protection hidden="1"/>
    </xf>
    <xf numFmtId="9" fontId="9" fillId="0" borderId="3" xfId="2" applyFont="1" applyBorder="1" applyAlignment="1" applyProtection="1">
      <alignment horizontal="center" vertical="center" wrapText="1"/>
      <protection hidden="1"/>
    </xf>
    <xf numFmtId="0" fontId="9" fillId="0" borderId="4" xfId="0" applyFont="1" applyBorder="1" applyAlignment="1" applyProtection="1">
      <alignment vertical="center" wrapText="1"/>
      <protection hidden="1"/>
    </xf>
    <xf numFmtId="44" fontId="9" fillId="0" borderId="5" xfId="1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44" fontId="9" fillId="0" borderId="3" xfId="1" applyFont="1" applyBorder="1" applyAlignment="1" applyProtection="1">
      <alignment horizontal="center" vertical="center" wrapText="1"/>
      <protection hidden="1"/>
    </xf>
    <xf numFmtId="44" fontId="9" fillId="0" borderId="5" xfId="0" applyNumberFormat="1" applyFont="1" applyBorder="1" applyAlignment="1" applyProtection="1">
      <alignment horizontal="center" vertical="center" wrapText="1"/>
      <protection hidden="1"/>
    </xf>
    <xf numFmtId="0" fontId="9" fillId="4" borderId="35" xfId="0" applyFont="1" applyFill="1" applyBorder="1" applyAlignment="1" applyProtection="1">
      <alignment vertical="center" wrapText="1"/>
      <protection hidden="1"/>
    </xf>
    <xf numFmtId="0" fontId="9" fillId="4" borderId="36" xfId="0" applyFont="1" applyFill="1" applyBorder="1" applyAlignment="1" applyProtection="1">
      <alignment horizontal="center" vertical="center" wrapText="1"/>
      <protection hidden="1"/>
    </xf>
    <xf numFmtId="0" fontId="9" fillId="4" borderId="37" xfId="0" applyFont="1" applyFill="1" applyBorder="1" applyAlignment="1" applyProtection="1">
      <alignment horizontal="center" vertical="center" wrapText="1"/>
      <protection hidden="1"/>
    </xf>
    <xf numFmtId="2" fontId="9" fillId="0" borderId="0" xfId="0" applyNumberFormat="1" applyFont="1" applyAlignment="1" applyProtection="1">
      <alignment horizontal="center" vertical="center" wrapText="1"/>
      <protection hidden="1"/>
    </xf>
    <xf numFmtId="2" fontId="9" fillId="0" borderId="3" xfId="0" applyNumberFormat="1" applyFont="1" applyBorder="1" applyAlignment="1" applyProtection="1">
      <alignment horizontal="center" vertical="center" wrapText="1"/>
      <protection hidden="1"/>
    </xf>
    <xf numFmtId="44" fontId="9" fillId="0" borderId="0" xfId="0" applyNumberFormat="1" applyFont="1" applyAlignment="1" applyProtection="1">
      <alignment horizontal="center" vertical="center" wrapText="1"/>
      <protection hidden="1"/>
    </xf>
    <xf numFmtId="44" fontId="9" fillId="0" borderId="3" xfId="0" applyNumberFormat="1" applyFont="1" applyBorder="1" applyAlignment="1" applyProtection="1">
      <alignment vertical="center" wrapText="1"/>
      <protection hidden="1"/>
    </xf>
    <xf numFmtId="44" fontId="9" fillId="0" borderId="34" xfId="0" applyNumberFormat="1" applyFont="1" applyBorder="1" applyAlignment="1" applyProtection="1">
      <alignment horizontal="center" vertical="center" wrapText="1"/>
      <protection hidden="1"/>
    </xf>
    <xf numFmtId="44" fontId="9" fillId="0" borderId="5" xfId="1" applyFont="1" applyBorder="1" applyAlignment="1" applyProtection="1">
      <alignment vertical="center" wrapText="1"/>
      <protection hidden="1"/>
    </xf>
    <xf numFmtId="0" fontId="10" fillId="0" borderId="0" xfId="0" applyFont="1"/>
    <xf numFmtId="0" fontId="11" fillId="0" borderId="0" xfId="0" applyFont="1"/>
    <xf numFmtId="0" fontId="6" fillId="3" borderId="29" xfId="0" applyFont="1" applyFill="1" applyBorder="1" applyAlignment="1" applyProtection="1">
      <alignment horizontal="left" vertical="center"/>
      <protection hidden="1"/>
    </xf>
    <xf numFmtId="0" fontId="6" fillId="3" borderId="30" xfId="0" applyFont="1" applyFill="1" applyBorder="1" applyAlignment="1" applyProtection="1">
      <alignment horizontal="left" vertical="center"/>
      <protection hidden="1"/>
    </xf>
    <xf numFmtId="0" fontId="6" fillId="3" borderId="38" xfId="0" applyFont="1" applyFill="1" applyBorder="1" applyAlignment="1" applyProtection="1">
      <alignment horizontal="left" vertical="center"/>
      <protection hidden="1"/>
    </xf>
    <xf numFmtId="0" fontId="6" fillId="3" borderId="39" xfId="0" applyFont="1" applyFill="1" applyBorder="1" applyAlignment="1" applyProtection="1">
      <alignment horizontal="left" vertical="center"/>
      <protection hidden="1"/>
    </xf>
    <xf numFmtId="0" fontId="6" fillId="3" borderId="40" xfId="0" applyFont="1" applyFill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2" fontId="9" fillId="0" borderId="3" xfId="1" applyNumberFormat="1" applyFont="1" applyBorder="1" applyAlignment="1" applyProtection="1">
      <alignment horizontal="center" vertical="center" wrapText="1"/>
      <protection hidden="1"/>
    </xf>
    <xf numFmtId="1" fontId="9" fillId="0" borderId="3" xfId="0" applyNumberFormat="1" applyFont="1" applyBorder="1" applyAlignment="1" applyProtection="1">
      <alignment horizontal="center" vertical="center" wrapText="1"/>
      <protection hidden="1"/>
    </xf>
  </cellXfs>
  <cellStyles count="3">
    <cellStyle name="Currency" xfId="1" builtinId="4"/>
    <cellStyle name="Normal" xfId="0" builtinId="0"/>
    <cellStyle name="Percent" xfId="2" builtinId="5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rgb="FFFFFF99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rgb="FFFFFF99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ck">
          <color theme="4"/>
        </left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</dxf>
    <dxf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theme="4"/>
        </left>
        <right style="thick">
          <color theme="4"/>
        </right>
        <top/>
        <bottom/>
        <vertical style="hair">
          <color theme="4"/>
        </vertical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theme="4"/>
        </left>
        <right style="hair">
          <color theme="4"/>
        </right>
        <vertical style="hair">
          <color theme="4"/>
        </vertical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rgb="FFFFFF99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theme="4"/>
        </left>
        <right style="hair">
          <color theme="4"/>
        </right>
        <vertical style="hair">
          <color theme="4"/>
        </vertical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border diagonalUp="0" diagonalDown="0">
        <left style="thick">
          <color theme="4"/>
        </left>
        <right/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</dxf>
    <dxf>
      <border>
        <bottom style="thick">
          <color theme="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theme="4"/>
        </left>
        <right style="thick">
          <color theme="4"/>
        </right>
        <vertical style="hair">
          <color theme="4"/>
        </vertic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rgb="FFFFFF99"/>
        </patternFill>
      </fill>
      <alignment horizontal="center" textRotation="0" indent="0" justifyLastLine="0" shrinkToFit="0" readingOrder="0"/>
      <border diagonalUp="0" diagonalDown="0">
        <left style="hair">
          <color theme="4"/>
        </left>
        <right style="hair">
          <color theme="4"/>
        </right>
        <vertical style="hair">
          <color theme="4"/>
        </vertical>
      </border>
      <protection locked="1" hidden="1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2" formatCode="0.00"/>
      <fill>
        <patternFill patternType="solid">
          <fgColor indexed="64"/>
          <bgColor rgb="FFFFFF99"/>
        </patternFill>
      </fill>
      <alignment horizontal="center" textRotation="0" indent="0" justifyLastLine="0" shrinkToFit="0" readingOrder="0"/>
      <border diagonalUp="0" diagonalDown="0">
        <left style="thick">
          <color theme="4"/>
        </left>
        <right style="hair">
          <color theme="4"/>
        </right>
        <vertical style="hair">
          <color theme="4"/>
        </vertic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theme="4"/>
        </left>
        <right style="thin">
          <color theme="4"/>
        </right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rgb="FFFFFF99"/>
        </patternFill>
      </fill>
      <alignment horizontal="center" textRotation="0" indent="0" justifyLastLine="0" shrinkToFit="0" readingOrder="0"/>
      <border diagonalUp="0" diagonalDown="0">
        <left style="hair">
          <color theme="4"/>
        </left>
        <right style="hair">
          <color theme="4"/>
        </right>
      </border>
      <protection locked="1" hidden="1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2" formatCode="0.00"/>
      <fill>
        <patternFill patternType="solid">
          <fgColor indexed="64"/>
          <bgColor rgb="FFFFFF99"/>
        </patternFill>
      </fill>
      <alignment horizontal="center" textRotation="0" indent="0" justifyLastLine="0" shrinkToFit="0" readingOrder="0"/>
      <border diagonalUp="0" diagonalDown="0">
        <left style="thin">
          <color theme="4"/>
        </left>
        <right style="hair">
          <color theme="4"/>
        </right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theme="4"/>
        </left>
        <right style="thick">
          <color theme="4"/>
        </right>
        <vertical style="hair">
          <color theme="4"/>
        </vertic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rgb="FFFFFF99"/>
        </patternFill>
      </fill>
      <alignment horizontal="center" textRotation="0" indent="0" justifyLastLine="0" shrinkToFit="0" readingOrder="0"/>
      <border diagonalUp="0" diagonalDown="0">
        <left style="hair">
          <color theme="4"/>
        </left>
        <right style="hair">
          <color theme="4"/>
        </right>
        <vertical style="hair">
          <color theme="4"/>
        </vertical>
      </border>
      <protection locked="1" hidden="1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numFmt numFmtId="2" formatCode="0.00"/>
      <fill>
        <patternFill patternType="solid">
          <fgColor indexed="64"/>
          <bgColor rgb="FFFFFF99"/>
        </patternFill>
      </fill>
      <alignment horizontal="center" textRotation="0" indent="0" justifyLastLine="0" shrinkToFit="0" readingOrder="0"/>
      <border diagonalUp="0" diagonalDown="0">
        <left style="thick">
          <color theme="4"/>
        </left>
        <right style="hair">
          <color theme="4"/>
        </right>
        <vertical style="hair">
          <color theme="4"/>
        </vertical>
      </border>
      <protection locked="1" hidden="1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border diagonalUp="0" diagonalDown="0">
        <left/>
        <right style="thick">
          <color theme="4"/>
        </right>
      </border>
      <protection locked="1" hidden="1"/>
    </dxf>
    <dxf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protection locked="1" hidden="1"/>
    </dxf>
    <dxf>
      <border>
        <bottom style="thick">
          <color theme="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/>
        <top/>
        <bottom/>
      </border>
      <protection locked="1" hidden="1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rgb="FFFFFF99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theme="4"/>
        </left>
        <right style="thick">
          <color theme="4"/>
        </right>
        <vertical style="hair">
          <color theme="4"/>
        </vertical>
      </border>
      <protection locked="1" hidden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theme="4"/>
        </left>
        <right style="hair">
          <color theme="4"/>
        </right>
        <vertical style="hair">
          <color theme="4"/>
        </vertical>
      </border>
      <protection locked="1" hidden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ck">
          <color theme="4"/>
        </left>
        <right style="hair">
          <color theme="4"/>
        </right>
        <vertical style="hair">
          <color theme="4"/>
        </vertical>
      </border>
      <protection locked="1" hidden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>
        <left/>
        <right style="thick">
          <color theme="4"/>
        </right>
        <top/>
        <bottom/>
        <vertical/>
        <horizontal/>
      </border>
      <protection locked="1" hidden="0"/>
    </dxf>
    <dxf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border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8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8"/>
        <name val="Aptos Narrow"/>
        <family val="2"/>
        <scheme val="minor"/>
      </font>
    </dxf>
    <dxf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</border>
    </dxf>
    <dxf>
      <font>
        <strike val="0"/>
        <outline val="0"/>
        <shadow val="0"/>
        <u val="none"/>
        <vertAlign val="baseline"/>
        <sz val="18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8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rgb="FFFFFF99"/>
        </patternFill>
      </fill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rgb="FFFFFF99"/>
        </patternFill>
      </fill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rgb="FFFFFF99"/>
        </patternFill>
      </fill>
      <border diagonalUp="0" diagonalDown="0">
        <left/>
        <right style="thick">
          <color theme="4"/>
        </right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rgb="FFFFFF99"/>
        </patternFill>
      </fill>
      <border diagonalUp="0" diagonalDown="0">
        <left style="thick">
          <color theme="4"/>
        </left>
        <right/>
        <top/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border diagonalUp="0" diagonalDown="0">
        <left style="thick">
          <color theme="4"/>
        </left>
        <right style="thick">
          <color theme="4"/>
        </right>
        <top/>
        <bottom/>
        <vertical/>
        <horizontal/>
      </border>
      <protection locked="0" hidden="0"/>
    </dxf>
    <dxf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7</xdr:row>
      <xdr:rowOff>47626</xdr:rowOff>
    </xdr:from>
    <xdr:to>
      <xdr:col>1</xdr:col>
      <xdr:colOff>1266825</xdr:colOff>
      <xdr:row>10</xdr:row>
      <xdr:rowOff>32609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ED30A5-674B-43AF-6EBD-183A8A9BF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2181226"/>
          <a:ext cx="4248149" cy="89938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FE066AD-6FBE-4360-B1F6-28B33008A2F2}" name="Table3" displayName="Table3" ref="A1:C7" totalsRowShown="0" headerRowDxfId="42" dataDxfId="41" tableBorderDxfId="40">
  <autoFilter ref="A1:C7" xr:uid="{CFE066AD-6FBE-4360-B1F6-28B33008A2F2}"/>
  <tableColumns count="3">
    <tableColumn id="1" xr3:uid="{C6624A7B-925A-4733-AC5E-1D49D8A7D981}" name="Responsible Party" dataDxfId="39"/>
    <tableColumn id="2" xr3:uid="{E6B99447-9499-4CF7-A36D-8A86170A41FA}" name="Status" dataDxfId="38"/>
    <tableColumn id="3" xr3:uid="{D71E92B8-95D2-4B7A-8345-1178CEFA2CBB}" name="Data Source" dataDxfId="37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664018-9283-4F56-BB43-7BC4DACE47DA}" name="Table1" displayName="Table1" ref="A1:E14" totalsRowShown="0" headerRowDxfId="36" dataDxfId="34" headerRowBorderDxfId="35" tableBorderDxfId="33">
  <autoFilter ref="A1:E14" xr:uid="{F1664018-9283-4F56-BB43-7BC4DACE47DA}"/>
  <tableColumns count="5">
    <tableColumn id="1" xr3:uid="{7567875D-032A-445D-BFC6-97E4B7047E61}" name="Data Element Description" dataDxfId="32"/>
    <tableColumn id="2" xr3:uid="{CF9C7139-E77B-40B8-8AED-1D6E9AA9EA23}" name="Table" dataDxfId="31"/>
    <tableColumn id="3" xr3:uid="{8EAE631E-5755-45A1-AA6F-CF518CA5F2F1}" name="Line" dataDxfId="30"/>
    <tableColumn id="4" xr3:uid="{D7714691-9DB2-4331-9856-F9407B513061}" name="Column" dataDxfId="29"/>
    <tableColumn id="5" xr3:uid="{13BED4DA-1096-4287-B114-00D769F8D876}" name="Entity Value from 2025 UDS Report" dataDxfId="28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4A7FFCD-B0E7-419B-A0E9-4804A3F34B89}" name="Table2" displayName="Table2" ref="A1:J15" totalsRowShown="0" headerRowDxfId="27" dataDxfId="25" headerRowBorderDxfId="26" tableBorderDxfId="24">
  <autoFilter ref="A1:J15" xr:uid="{34A7FFCD-B0E7-419B-A0E9-4804A3F34B89}"/>
  <tableColumns count="10">
    <tableColumn id="1" xr3:uid="{CC361BB5-4BFF-49C0-8BE5-13C034A47A0E}" name="Employee" dataDxfId="23"/>
    <tableColumn id="2" xr3:uid="{5A30551B-7F7D-4CE1-BD16-A662993B391A}" name="FTE Dedicated to 340B Program Oversight" dataDxfId="22"/>
    <tableColumn id="3" xr3:uid="{B99EBB91-6DAB-4280-A2FD-96043AF6976A}" name="Hourly Pay Rate" dataDxfId="21" dataCellStyle="Currency"/>
    <tableColumn id="4" xr3:uid="{CAD1902D-29F3-4768-B53F-8F59B477476A}" name="Annual Employee Cost (incl. Benefits/Fringe)" dataDxfId="20" dataCellStyle="Currency">
      <calculatedColumnFormula>(C2*40*52)*B2*1.3</calculatedColumnFormula>
    </tableColumn>
    <tableColumn id="5" xr3:uid="{BBE69760-BB62-41B0-8320-B400DDA612C5}" name="FTE Added as a Result of MFR Restrictions" dataDxfId="19"/>
    <tableColumn id="6" xr3:uid="{B939D1E3-1C0E-4C07-A78E-19B626DA6F2D}" name="Hourly Pay Rate2" dataDxfId="18" dataCellStyle="Currency"/>
    <tableColumn id="7" xr3:uid="{B6BA7104-4E80-444F-ABC1-20DB62E5BBE9}" name="Annual Employee Cost (incl. Benefits/Fringe)3" dataDxfId="17" dataCellStyle="Currency">
      <calculatedColumnFormula>(F2*40*52)*E2*1.3</calculatedColumnFormula>
    </tableColumn>
    <tableColumn id="8" xr3:uid="{AE98236E-AB57-4E1E-B8C9-60809CBA9BBE}" name="Anticipated Additional FTE as a Result of Rebate Model" dataDxfId="16"/>
    <tableColumn id="9" xr3:uid="{99400831-E212-4AC1-9280-48EC246E0C9B}" name="Hourly Pay Rate4" dataDxfId="15" dataCellStyle="Currency"/>
    <tableColumn id="10" xr3:uid="{BCC336A3-3213-4D1F-9F58-2620BBCF26AE}" name="Annual Employee Cost (incl. Benefits/Fringe)5" dataDxfId="14" dataCellStyle="Currency">
      <calculatedColumnFormula>(I2*40*52)*H2*1.3</calculatedColumnFormula>
    </tableColumn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3670DE7-9D38-4A43-9597-057DFBDE7535}" name="Table4" displayName="Table4" ref="A1:D8" totalsRowShown="0" headerRowDxfId="13" dataDxfId="11" headerRowBorderDxfId="12">
  <autoFilter ref="A1:D8" xr:uid="{43670DE7-9D38-4A43-9597-057DFBDE7535}"/>
  <tableColumns count="4">
    <tableColumn id="1" xr3:uid="{E48E85BC-E5BA-4983-A1CC-5E69A0D702E5}" name="Consultant" dataDxfId="10"/>
    <tableColumn id="2" xr3:uid="{EA3A6B26-E1BA-437B-AB6A-6B8117EA0733}" name="Current Annual Cost" dataDxfId="9" dataCellStyle="Currency"/>
    <tableColumn id="3" xr3:uid="{D70F0A50-7E61-4449-8B73-CDE71D1ECDF0}" name="Increased Cost Related to _x000a_Manufacturer Restrictions" dataDxfId="8" dataCellStyle="Currency"/>
    <tableColumn id="4" xr3:uid="{DABB9EBD-29DF-4317-A3FB-4F3F77A8112E}" name="Anticipated Additional Costs Related to Rebate Model" dataDxfId="7" dataCellStyle="Currency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B0314E2-9913-4432-A194-DD5F7A6C7B3E}" name="Table6" displayName="Table6" ref="A1:E10" totalsRowShown="0" headerRowDxfId="50" dataDxfId="49" tableBorderDxfId="48">
  <autoFilter ref="A1:E10" xr:uid="{7B0314E2-9913-4432-A194-DD5F7A6C7B3E}"/>
  <tableColumns count="5">
    <tableColumn id="1" xr3:uid="{BD4924C3-E6FB-4E8B-B2A7-687060CB9352}" name="340B Universe" dataDxfId="47"/>
    <tableColumn id="2" xr3:uid="{5CE19EE9-5AE5-4E32-B31A-0F92F6BBFFBB}" name="2025 Captured Script or Administered Drug Count" dataDxfId="46"/>
    <tableColumn id="3" xr3:uid="{075E76BD-9FE5-4DB3-B00B-05BB42A58362}" name="2025 Gross Revenue" dataDxfId="45"/>
    <tableColumn id="4" xr3:uid="{1996EA0E-EE01-4C64-9604-C522B59A7982}" name="2025 Manufacturer Impact Lost Opportunity: Script Count (CRx Only)" dataDxfId="44"/>
    <tableColumn id="5" xr3:uid="{42B9ABAF-72A7-4F44-ACC1-7A753ED0C57E}" name="2025 Manufacturer Impact Lost Opportunity: _x000a_Lost 340B Savings (CRx Only)" dataDxfId="43"/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6F74EDF-EF61-4500-AFE6-C58434B76A3A}" name="Table7" displayName="Table7" ref="A1:D5" totalsRowShown="0" headerRowDxfId="6" dataDxfId="5" tableBorderDxfId="4" dataCellStyle="Currency">
  <autoFilter ref="A1:D5" xr:uid="{86F74EDF-EF61-4500-AFE6-C58434B76A3A}"/>
  <tableColumns count="4">
    <tableColumn id="1" xr3:uid="{4876E8FA-DFDA-4BA4-A23D-7C0A353DCDF2}" name="Current CAD Tracking Model" dataDxfId="3"/>
    <tableColumn id="2" xr3:uid="{29160A71-C67C-49D8-A7E1-1AACFE33AB8E}" name="Current Annual Fees" dataDxfId="2" dataCellStyle="Currency"/>
    <tableColumn id="3" xr3:uid="{E1091DEC-D360-483B-A2B4-F879E8D6D291}" name="Implementation Fee for Change" dataDxfId="1" dataCellStyle="Currency"/>
    <tableColumn id="4" xr3:uid="{AA7B7FFA-B11C-4150-82D9-1906A5BC0C6F}" name="Anticipated Annual Fee for Change" dataDxfId="0" dataCellStyle="Currency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B30DA-C99F-4F50-9438-48816500114E}">
  <dimension ref="A1:C7"/>
  <sheetViews>
    <sheetView tabSelected="1" zoomScaleNormal="100" workbookViewId="0">
      <selection activeCell="C17" sqref="C17"/>
    </sheetView>
  </sheetViews>
  <sheetFormatPr defaultRowHeight="24" x14ac:dyDescent="0.4"/>
  <cols>
    <col min="1" max="1" width="47.28515625" style="106" customWidth="1"/>
    <col min="2" max="2" width="27.42578125" style="106" customWidth="1"/>
    <col min="3" max="3" width="140.7109375" style="106" customWidth="1"/>
    <col min="4" max="16384" width="9.140625" style="106"/>
  </cols>
  <sheetData>
    <row r="1" spans="1:3" x14ac:dyDescent="0.4">
      <c r="A1" s="106" t="s">
        <v>0</v>
      </c>
      <c r="B1" s="106" t="s">
        <v>1</v>
      </c>
      <c r="C1" s="106" t="s">
        <v>2</v>
      </c>
    </row>
    <row r="2" spans="1:3" x14ac:dyDescent="0.4">
      <c r="C2" s="107" t="s">
        <v>3</v>
      </c>
    </row>
    <row r="3" spans="1:3" x14ac:dyDescent="0.4">
      <c r="C3" s="106" t="s">
        <v>4</v>
      </c>
    </row>
    <row r="4" spans="1:3" x14ac:dyDescent="0.4">
      <c r="C4" s="106" t="s">
        <v>5</v>
      </c>
    </row>
    <row r="5" spans="1:3" x14ac:dyDescent="0.4">
      <c r="C5" s="106" t="s">
        <v>6</v>
      </c>
    </row>
    <row r="6" spans="1:3" x14ac:dyDescent="0.4">
      <c r="C6" s="106" t="s">
        <v>7</v>
      </c>
    </row>
    <row r="7" spans="1:3" x14ac:dyDescent="0.4">
      <c r="C7" s="106" t="s">
        <v>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9507-D715-4B4D-9088-B2E31634D5DD}">
  <dimension ref="A1:C27"/>
  <sheetViews>
    <sheetView zoomScaleNormal="100" workbookViewId="0">
      <selection activeCell="C14" sqref="C14"/>
    </sheetView>
  </sheetViews>
  <sheetFormatPr defaultRowHeight="28.5" x14ac:dyDescent="0.25"/>
  <cols>
    <col min="1" max="1" width="71" style="79" bestFit="1" customWidth="1"/>
    <col min="2" max="2" width="30.85546875" style="40" customWidth="1"/>
    <col min="3" max="3" width="43.28515625" style="79" customWidth="1"/>
    <col min="4" max="4" width="33.7109375" style="79" customWidth="1"/>
    <col min="5" max="16384" width="9.140625" style="79"/>
  </cols>
  <sheetData>
    <row r="1" spans="1:3" ht="30" thickTop="1" thickBot="1" x14ac:dyDescent="0.3">
      <c r="A1" s="108" t="s">
        <v>9</v>
      </c>
      <c r="B1" s="109"/>
      <c r="C1" s="89"/>
    </row>
    <row r="2" spans="1:3" x14ac:dyDescent="0.25">
      <c r="A2" s="90" t="s">
        <v>10</v>
      </c>
      <c r="B2" s="118">
        <f>'UDS Data'!E10+'UDS Data'!E11</f>
        <v>0</v>
      </c>
      <c r="C2" s="89"/>
    </row>
    <row r="3" spans="1:3" x14ac:dyDescent="0.25">
      <c r="A3" s="90" t="s">
        <v>11</v>
      </c>
      <c r="B3" s="91">
        <f>IFERROR(('UDS Data'!E2+Table1[[#This Row],[Entity Value from 2025 UDS Report]])/('UDS Data'!E10+'UDS Data'!E11),0)</f>
        <v>0</v>
      </c>
      <c r="C3" s="89"/>
    </row>
    <row r="4" spans="1:3" x14ac:dyDescent="0.25">
      <c r="A4" s="90" t="s">
        <v>12</v>
      </c>
      <c r="B4" s="91">
        <f>IFERROR((Table1[[#This Row],[Entity Value from 2025 UDS Report]]+'UDS Data'!E5)/('UDS Data'!E10+'UDS Data'!E11),0)</f>
        <v>0</v>
      </c>
      <c r="C4" s="89"/>
    </row>
    <row r="5" spans="1:3" x14ac:dyDescent="0.25">
      <c r="A5" s="90" t="s">
        <v>13</v>
      </c>
      <c r="B5" s="91">
        <f>IFERROR(('UDS Data'!E6+'UDS Data'!E7)/('UDS Data'!E10+'UDS Data'!E11),0)</f>
        <v>0</v>
      </c>
      <c r="C5" s="89"/>
    </row>
    <row r="6" spans="1:3" x14ac:dyDescent="0.25">
      <c r="A6" s="90" t="s">
        <v>114</v>
      </c>
      <c r="B6" s="91">
        <f>IFERROR(('UDS Data'!E8+'UDS Data'!E9)/('UDS Data'!E10+'UDS Data'!E11),0)</f>
        <v>0</v>
      </c>
      <c r="C6" s="89"/>
    </row>
    <row r="7" spans="1:3" ht="29.25" thickBot="1" x14ac:dyDescent="0.3">
      <c r="A7" s="92" t="s">
        <v>14</v>
      </c>
      <c r="B7" s="93">
        <f>'UDS Data'!E14</f>
        <v>0</v>
      </c>
      <c r="C7" s="89"/>
    </row>
    <row r="8" spans="1:3" ht="17.25" customHeight="1" thickTop="1" thickBot="1" x14ac:dyDescent="0.3">
      <c r="A8" s="89"/>
      <c r="B8" s="94"/>
      <c r="C8" s="89"/>
    </row>
    <row r="9" spans="1:3" ht="30" thickTop="1" thickBot="1" x14ac:dyDescent="0.3">
      <c r="A9" s="108" t="s">
        <v>15</v>
      </c>
      <c r="B9" s="109"/>
      <c r="C9" s="89"/>
    </row>
    <row r="10" spans="1:3" ht="42" x14ac:dyDescent="0.25">
      <c r="A10" s="90" t="s">
        <v>16</v>
      </c>
      <c r="B10" s="117">
        <f>SUM(Table6[2025 Captured Script or Administered Drug Count])</f>
        <v>0</v>
      </c>
      <c r="C10" s="89"/>
    </row>
    <row r="11" spans="1:3" ht="42" x14ac:dyDescent="0.25">
      <c r="A11" s="90" t="s">
        <v>17</v>
      </c>
      <c r="B11" s="95">
        <f>'UDS Data'!E13</f>
        <v>0</v>
      </c>
      <c r="C11" s="89"/>
    </row>
    <row r="12" spans="1:3" ht="63" x14ac:dyDescent="0.25">
      <c r="A12" s="90" t="s">
        <v>18</v>
      </c>
      <c r="B12" s="95">
        <f>'UDS Data'!E12</f>
        <v>0</v>
      </c>
      <c r="C12" s="89"/>
    </row>
    <row r="13" spans="1:3" x14ac:dyDescent="0.25">
      <c r="A13" s="90" t="s">
        <v>19</v>
      </c>
      <c r="B13" s="95">
        <f>SUM('Staffing Data'!D5:D14,Table4[Current Annual Cost],Table7[Current Annual Fees])</f>
        <v>0</v>
      </c>
      <c r="C13" s="89"/>
    </row>
    <row r="14" spans="1:3" ht="29.25" thickBot="1" x14ac:dyDescent="0.3">
      <c r="A14" s="92" t="s">
        <v>20</v>
      </c>
      <c r="B14" s="96">
        <f>(SUM(Table6[2025 Gross Revenue])-'340B Program Snapshot'!B11-'340B Program Snapshot'!B12-'340B Program Snapshot'!B13)</f>
        <v>0</v>
      </c>
      <c r="C14" s="89"/>
    </row>
    <row r="15" spans="1:3" ht="19.5" customHeight="1" thickTop="1" thickBot="1" x14ac:dyDescent="0.3">
      <c r="A15" s="89"/>
      <c r="B15" s="94"/>
      <c r="C15" s="89"/>
    </row>
    <row r="16" spans="1:3" ht="29.25" thickTop="1" x14ac:dyDescent="0.25">
      <c r="A16" s="110" t="s">
        <v>21</v>
      </c>
      <c r="B16" s="112"/>
      <c r="C16" s="89"/>
    </row>
    <row r="17" spans="1:3" x14ac:dyDescent="0.25">
      <c r="A17" s="90" t="s">
        <v>22</v>
      </c>
      <c r="B17" s="118">
        <f>SUM('Admin and Dispense Data'!D2:D8)</f>
        <v>0</v>
      </c>
      <c r="C17" s="89"/>
    </row>
    <row r="18" spans="1:3" x14ac:dyDescent="0.25">
      <c r="A18" s="90" t="s">
        <v>23</v>
      </c>
      <c r="B18" s="95">
        <f>SUM('Admin and Dispense Data'!E2:E8)</f>
        <v>0</v>
      </c>
      <c r="C18" s="89"/>
    </row>
    <row r="19" spans="1:3" ht="42.75" thickBot="1" x14ac:dyDescent="0.3">
      <c r="A19" s="92" t="s">
        <v>24</v>
      </c>
      <c r="B19" s="96">
        <f>SUM('Staffing Data'!G5:G15)+SUM(Table4[Increased Cost Related to 
Manufacturer Restrictions])</f>
        <v>0</v>
      </c>
      <c r="C19" s="89"/>
    </row>
    <row r="20" spans="1:3" s="40" customFormat="1" ht="19.5" customHeight="1" thickTop="1" thickBot="1" x14ac:dyDescent="0.3">
      <c r="A20" s="94"/>
      <c r="B20" s="94"/>
      <c r="C20" s="94"/>
    </row>
    <row r="21" spans="1:3" ht="30" thickTop="1" thickBot="1" x14ac:dyDescent="0.3">
      <c r="A21" s="110" t="s">
        <v>25</v>
      </c>
      <c r="B21" s="111"/>
      <c r="C21" s="112"/>
    </row>
    <row r="22" spans="1:3" ht="52.5" customHeight="1" thickTop="1" thickBot="1" x14ac:dyDescent="0.3">
      <c r="A22" s="97"/>
      <c r="B22" s="98" t="s">
        <v>26</v>
      </c>
      <c r="C22" s="99" t="s">
        <v>27</v>
      </c>
    </row>
    <row r="23" spans="1:3" ht="29.25" thickTop="1" x14ac:dyDescent="0.25">
      <c r="A23" s="90" t="s">
        <v>28</v>
      </c>
      <c r="B23" s="100">
        <f>SUM('Staffing Data'!B5:B14)</f>
        <v>0</v>
      </c>
      <c r="C23" s="101">
        <f>SUM('Staffing Data'!H5:H14)</f>
        <v>0</v>
      </c>
    </row>
    <row r="24" spans="1:3" x14ac:dyDescent="0.25">
      <c r="A24" s="90" t="s">
        <v>29</v>
      </c>
      <c r="B24" s="102">
        <f>SUM('Staffing Data'!D5:D14)</f>
        <v>0</v>
      </c>
      <c r="C24" s="103">
        <f>SUM('Staffing Data'!J5:J14)</f>
        <v>0</v>
      </c>
    </row>
    <row r="25" spans="1:3" x14ac:dyDescent="0.25">
      <c r="A25" s="90" t="s">
        <v>30</v>
      </c>
      <c r="B25" s="102">
        <f>SUM(Table4[Current Annual Cost])</f>
        <v>0</v>
      </c>
      <c r="C25" s="103">
        <f>SUM(Table4[Anticipated Additional Costs Related to Rebate Model])</f>
        <v>0</v>
      </c>
    </row>
    <row r="26" spans="1:3" ht="29.25" thickBot="1" x14ac:dyDescent="0.3">
      <c r="A26" s="92" t="s">
        <v>31</v>
      </c>
      <c r="B26" s="104">
        <f>SUM(Table7[Current Annual Fees])</f>
        <v>0</v>
      </c>
      <c r="C26" s="105">
        <f>SUM(Table7[[Implementation Fee for Change]:[Anticipated Annual Fee for Change]])</f>
        <v>0</v>
      </c>
    </row>
    <row r="27" spans="1:3" ht="29.25" thickTop="1" x14ac:dyDescent="0.25"/>
  </sheetData>
  <sheetProtection algorithmName="SHA-512" hashValue="nW/5lYX0rCMjwKybXKkN69a7RtwKbxmj9NvIukOCxmDK58A9EOLgJ9lCutoBmHYoY1DZXKONM6FzKWH2voyY6Q==" saltValue="vazppDcCEDzujAlou1vMFQ==" spinCount="100000" sheet="1" objects="1" scenarios="1"/>
  <mergeCells count="4">
    <mergeCell ref="A1:B1"/>
    <mergeCell ref="A9:B9"/>
    <mergeCell ref="A21:C21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AB073-6DA2-4866-9715-0D41AB444F14}">
  <dimension ref="A1:E14"/>
  <sheetViews>
    <sheetView zoomScaleNormal="100" workbookViewId="0">
      <selection activeCell="B31" sqref="B31"/>
    </sheetView>
  </sheetViews>
  <sheetFormatPr defaultColWidth="24.5703125" defaultRowHeight="18.75" x14ac:dyDescent="0.25"/>
  <cols>
    <col min="1" max="1" width="78.28515625" style="2" customWidth="1"/>
    <col min="2" max="16384" width="24.5703125" style="2"/>
  </cols>
  <sheetData>
    <row r="1" spans="1:5" ht="37.5" x14ac:dyDescent="0.25">
      <c r="A1" s="14" t="s">
        <v>32</v>
      </c>
      <c r="B1" s="16" t="s">
        <v>33</v>
      </c>
      <c r="C1" s="17" t="s">
        <v>34</v>
      </c>
      <c r="D1" s="18" t="s">
        <v>35</v>
      </c>
      <c r="E1" s="15" t="s">
        <v>36</v>
      </c>
    </row>
    <row r="2" spans="1:5" x14ac:dyDescent="0.25">
      <c r="A2" s="12" t="s">
        <v>37</v>
      </c>
      <c r="B2" s="19">
        <v>4</v>
      </c>
      <c r="C2" s="20">
        <v>7</v>
      </c>
      <c r="D2" s="21" t="s">
        <v>38</v>
      </c>
      <c r="E2" s="10"/>
    </row>
    <row r="3" spans="1:5" x14ac:dyDescent="0.25">
      <c r="A3" s="12" t="s">
        <v>39</v>
      </c>
      <c r="B3" s="19">
        <v>4</v>
      </c>
      <c r="C3" s="20">
        <v>7</v>
      </c>
      <c r="D3" s="21" t="s">
        <v>40</v>
      </c>
      <c r="E3" s="10"/>
    </row>
    <row r="4" spans="1:5" x14ac:dyDescent="0.25">
      <c r="A4" s="12" t="s">
        <v>41</v>
      </c>
      <c r="B4" s="19">
        <v>4</v>
      </c>
      <c r="C4" s="20">
        <v>8</v>
      </c>
      <c r="D4" s="21" t="s">
        <v>38</v>
      </c>
      <c r="E4" s="10"/>
    </row>
    <row r="5" spans="1:5" x14ac:dyDescent="0.25">
      <c r="A5" s="12" t="s">
        <v>42</v>
      </c>
      <c r="B5" s="19">
        <v>4</v>
      </c>
      <c r="C5" s="20">
        <v>8</v>
      </c>
      <c r="D5" s="21" t="s">
        <v>40</v>
      </c>
      <c r="E5" s="10"/>
    </row>
    <row r="6" spans="1:5" x14ac:dyDescent="0.25">
      <c r="A6" s="12" t="s">
        <v>43</v>
      </c>
      <c r="B6" s="19">
        <v>4</v>
      </c>
      <c r="C6" s="20">
        <v>9</v>
      </c>
      <c r="D6" s="21" t="s">
        <v>38</v>
      </c>
      <c r="E6" s="10"/>
    </row>
    <row r="7" spans="1:5" x14ac:dyDescent="0.25">
      <c r="A7" s="12" t="s">
        <v>44</v>
      </c>
      <c r="B7" s="19">
        <v>4</v>
      </c>
      <c r="C7" s="20">
        <v>9</v>
      </c>
      <c r="D7" s="21" t="s">
        <v>40</v>
      </c>
      <c r="E7" s="10"/>
    </row>
    <row r="8" spans="1:5" x14ac:dyDescent="0.25">
      <c r="A8" s="113" t="s">
        <v>112</v>
      </c>
      <c r="B8" s="114">
        <v>4</v>
      </c>
      <c r="C8" s="115">
        <v>11</v>
      </c>
      <c r="D8" s="116" t="s">
        <v>38</v>
      </c>
      <c r="E8" s="10"/>
    </row>
    <row r="9" spans="1:5" x14ac:dyDescent="0.25">
      <c r="A9" s="113" t="s">
        <v>113</v>
      </c>
      <c r="B9" s="114">
        <v>4</v>
      </c>
      <c r="C9" s="115">
        <v>11</v>
      </c>
      <c r="D9" s="116" t="s">
        <v>40</v>
      </c>
      <c r="E9" s="10"/>
    </row>
    <row r="10" spans="1:5" x14ac:dyDescent="0.25">
      <c r="A10" s="12" t="s">
        <v>45</v>
      </c>
      <c r="B10" s="19">
        <v>4</v>
      </c>
      <c r="C10" s="20">
        <v>12</v>
      </c>
      <c r="D10" s="21" t="s">
        <v>38</v>
      </c>
      <c r="E10" s="10"/>
    </row>
    <row r="11" spans="1:5" x14ac:dyDescent="0.25">
      <c r="A11" s="12" t="s">
        <v>46</v>
      </c>
      <c r="B11" s="19">
        <v>4</v>
      </c>
      <c r="C11" s="20">
        <v>12</v>
      </c>
      <c r="D11" s="21" t="s">
        <v>40</v>
      </c>
      <c r="E11" s="10"/>
    </row>
    <row r="12" spans="1:5" ht="75" x14ac:dyDescent="0.25">
      <c r="A12" s="13" t="s">
        <v>47</v>
      </c>
      <c r="B12" s="19" t="s">
        <v>48</v>
      </c>
      <c r="C12" s="20" t="s">
        <v>49</v>
      </c>
      <c r="D12" s="21" t="s">
        <v>38</v>
      </c>
      <c r="E12" s="11"/>
    </row>
    <row r="13" spans="1:5" ht="37.5" x14ac:dyDescent="0.25">
      <c r="A13" s="13" t="s">
        <v>50</v>
      </c>
      <c r="B13" s="19" t="s">
        <v>48</v>
      </c>
      <c r="C13" s="20" t="s">
        <v>51</v>
      </c>
      <c r="D13" s="21" t="s">
        <v>38</v>
      </c>
      <c r="E13" s="11"/>
    </row>
    <row r="14" spans="1:5" ht="37.5" x14ac:dyDescent="0.25">
      <c r="A14" s="13" t="s">
        <v>52</v>
      </c>
      <c r="B14" s="19" t="s">
        <v>53</v>
      </c>
      <c r="C14" s="20">
        <v>13</v>
      </c>
      <c r="D14" s="21" t="s">
        <v>54</v>
      </c>
      <c r="E14" s="10"/>
    </row>
  </sheetData>
  <sheetProtection algorithmName="SHA-512" hashValue="C/0MQ8RReagVKqhZz+rVMI6K4kqgT8Y0Idmiifq5dCTwO946xWkFuCxOi9/bi7Br7AAP5HVllyRB92z8hTTvZQ==" saltValue="oRXlS1/s3m4i8k2PrOhI4A==" spinCount="100000" sheet="1" objects="1" scenarios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B3A2C-3EFF-4F04-9D01-B8ACFDEB8A1A}">
  <dimension ref="A1:J15"/>
  <sheetViews>
    <sheetView zoomScaleNormal="100" workbookViewId="0">
      <selection activeCell="D22" sqref="D22"/>
    </sheetView>
  </sheetViews>
  <sheetFormatPr defaultRowHeight="15" x14ac:dyDescent="0.25"/>
  <cols>
    <col min="1" max="1" width="30.140625" bestFit="1" customWidth="1"/>
    <col min="2" max="2" width="32.28515625" customWidth="1"/>
    <col min="3" max="3" width="13.42578125" customWidth="1"/>
    <col min="4" max="4" width="30.28515625" customWidth="1"/>
    <col min="5" max="5" width="27.7109375" customWidth="1"/>
    <col min="6" max="6" width="15.140625" customWidth="1"/>
    <col min="7" max="7" width="31" customWidth="1"/>
    <col min="8" max="8" width="34.140625" customWidth="1"/>
    <col min="9" max="9" width="14.42578125" customWidth="1"/>
    <col min="10" max="10" width="32.140625" customWidth="1"/>
  </cols>
  <sheetData>
    <row r="1" spans="1:10" s="1" customFormat="1" ht="38.25" thickBot="1" x14ac:dyDescent="0.3">
      <c r="A1" s="22" t="s">
        <v>55</v>
      </c>
      <c r="B1" s="23" t="s">
        <v>56</v>
      </c>
      <c r="C1" s="24" t="s">
        <v>57</v>
      </c>
      <c r="D1" s="63" t="s">
        <v>58</v>
      </c>
      <c r="E1" s="58" t="s">
        <v>59</v>
      </c>
      <c r="F1" s="24" t="s">
        <v>60</v>
      </c>
      <c r="G1" s="25" t="s">
        <v>61</v>
      </c>
      <c r="H1" s="23" t="s">
        <v>62</v>
      </c>
      <c r="I1" s="24" t="s">
        <v>63</v>
      </c>
      <c r="J1" s="63" t="s">
        <v>64</v>
      </c>
    </row>
    <row r="2" spans="1:10" s="1" customFormat="1" ht="32.25" thickTop="1" x14ac:dyDescent="0.25">
      <c r="A2" s="55" t="s">
        <v>65</v>
      </c>
      <c r="B2" s="26">
        <v>1</v>
      </c>
      <c r="C2" s="27">
        <v>35</v>
      </c>
      <c r="D2" s="64">
        <f>(C2*40*52)*B2*1.3</f>
        <v>94640</v>
      </c>
      <c r="E2" s="59">
        <v>0.25</v>
      </c>
      <c r="F2" s="27">
        <v>35</v>
      </c>
      <c r="G2" s="28">
        <f>(F2*40*52)*E2*1.3</f>
        <v>23660</v>
      </c>
      <c r="H2" s="26">
        <v>1</v>
      </c>
      <c r="I2" s="27">
        <v>20</v>
      </c>
      <c r="J2" s="64">
        <f>(I2*40*52)*H2*1.3</f>
        <v>54080</v>
      </c>
    </row>
    <row r="3" spans="1:10" s="1" customFormat="1" ht="31.5" x14ac:dyDescent="0.25">
      <c r="A3" s="56" t="s">
        <v>66</v>
      </c>
      <c r="B3" s="29">
        <v>0.25</v>
      </c>
      <c r="C3" s="30">
        <v>50</v>
      </c>
      <c r="D3" s="65">
        <f>(C3*40*52)*B3*1.3</f>
        <v>33800</v>
      </c>
      <c r="E3" s="60"/>
      <c r="F3" s="30"/>
      <c r="G3" s="31">
        <f>(F3*40*52)*E3*1.3</f>
        <v>0</v>
      </c>
      <c r="H3" s="29">
        <v>0.75</v>
      </c>
      <c r="I3" s="30">
        <v>50</v>
      </c>
      <c r="J3" s="65">
        <f>(I3*40*52)*H3*1.3</f>
        <v>101400</v>
      </c>
    </row>
    <row r="4" spans="1:10" s="1" customFormat="1" ht="32.25" thickBot="1" x14ac:dyDescent="0.3">
      <c r="A4" s="57" t="s">
        <v>67</v>
      </c>
      <c r="B4" s="53"/>
      <c r="C4" s="54"/>
      <c r="D4" s="66">
        <f t="shared" ref="D4:D14" si="0">(C4*40*52)*B4*1.3</f>
        <v>0</v>
      </c>
      <c r="E4" s="61"/>
      <c r="F4" s="54"/>
      <c r="G4" s="68">
        <f t="shared" ref="G4:G14" si="1">(F4*40*52)*E4*1.3</f>
        <v>0</v>
      </c>
      <c r="H4" s="32">
        <v>0.5</v>
      </c>
      <c r="I4" s="33">
        <v>60</v>
      </c>
      <c r="J4" s="69">
        <f t="shared" ref="J4:J14" si="2">(I4*40*52)*H4*1.3</f>
        <v>81120</v>
      </c>
    </row>
    <row r="5" spans="1:10" ht="19.5" thickTop="1" x14ac:dyDescent="0.3">
      <c r="A5" s="39" t="s">
        <v>68</v>
      </c>
      <c r="B5" s="37"/>
      <c r="C5" s="38"/>
      <c r="D5" s="67">
        <f t="shared" si="0"/>
        <v>0</v>
      </c>
      <c r="E5" s="62"/>
      <c r="F5" s="38"/>
      <c r="G5" s="36">
        <f t="shared" si="1"/>
        <v>0</v>
      </c>
      <c r="H5" s="37"/>
      <c r="I5" s="38"/>
      <c r="J5" s="67">
        <f t="shared" si="2"/>
        <v>0</v>
      </c>
    </row>
    <row r="6" spans="1:10" ht="18.75" x14ac:dyDescent="0.3">
      <c r="A6" s="39" t="s">
        <v>69</v>
      </c>
      <c r="B6" s="37"/>
      <c r="C6" s="38"/>
      <c r="D6" s="67">
        <f t="shared" si="0"/>
        <v>0</v>
      </c>
      <c r="E6" s="62"/>
      <c r="F6" s="38"/>
      <c r="G6" s="36">
        <f t="shared" si="1"/>
        <v>0</v>
      </c>
      <c r="H6" s="37"/>
      <c r="I6" s="38"/>
      <c r="J6" s="67">
        <f t="shared" si="2"/>
        <v>0</v>
      </c>
    </row>
    <row r="7" spans="1:10" ht="18.75" x14ac:dyDescent="0.3">
      <c r="A7" s="39" t="s">
        <v>70</v>
      </c>
      <c r="B7" s="37"/>
      <c r="C7" s="38"/>
      <c r="D7" s="67">
        <f t="shared" si="0"/>
        <v>0</v>
      </c>
      <c r="E7" s="62"/>
      <c r="F7" s="38"/>
      <c r="G7" s="36">
        <f t="shared" si="1"/>
        <v>0</v>
      </c>
      <c r="H7" s="37"/>
      <c r="I7" s="38"/>
      <c r="J7" s="67">
        <f t="shared" si="2"/>
        <v>0</v>
      </c>
    </row>
    <row r="8" spans="1:10" ht="18.75" x14ac:dyDescent="0.3">
      <c r="A8" s="39" t="s">
        <v>71</v>
      </c>
      <c r="B8" s="37"/>
      <c r="C8" s="38"/>
      <c r="D8" s="67">
        <f t="shared" si="0"/>
        <v>0</v>
      </c>
      <c r="E8" s="62"/>
      <c r="F8" s="38"/>
      <c r="G8" s="36">
        <f t="shared" si="1"/>
        <v>0</v>
      </c>
      <c r="H8" s="37"/>
      <c r="I8" s="38"/>
      <c r="J8" s="67">
        <f t="shared" si="2"/>
        <v>0</v>
      </c>
    </row>
    <row r="9" spans="1:10" ht="18.75" x14ac:dyDescent="0.3">
      <c r="A9" s="39" t="s">
        <v>72</v>
      </c>
      <c r="B9" s="37"/>
      <c r="C9" s="38"/>
      <c r="D9" s="67">
        <f t="shared" si="0"/>
        <v>0</v>
      </c>
      <c r="E9" s="62"/>
      <c r="F9" s="38"/>
      <c r="G9" s="36">
        <f t="shared" si="1"/>
        <v>0</v>
      </c>
      <c r="H9" s="37"/>
      <c r="I9" s="38"/>
      <c r="J9" s="67">
        <f t="shared" si="2"/>
        <v>0</v>
      </c>
    </row>
    <row r="10" spans="1:10" ht="18.75" x14ac:dyDescent="0.3">
      <c r="A10" s="39" t="s">
        <v>73</v>
      </c>
      <c r="B10" s="37"/>
      <c r="C10" s="38"/>
      <c r="D10" s="67">
        <f t="shared" si="0"/>
        <v>0</v>
      </c>
      <c r="E10" s="62"/>
      <c r="F10" s="38"/>
      <c r="G10" s="36">
        <f t="shared" si="1"/>
        <v>0</v>
      </c>
      <c r="H10" s="37"/>
      <c r="I10" s="38"/>
      <c r="J10" s="67">
        <f t="shared" si="2"/>
        <v>0</v>
      </c>
    </row>
    <row r="11" spans="1:10" ht="18.75" x14ac:dyDescent="0.3">
      <c r="A11" s="39" t="s">
        <v>74</v>
      </c>
      <c r="B11" s="37"/>
      <c r="C11" s="38"/>
      <c r="D11" s="67">
        <f t="shared" si="0"/>
        <v>0</v>
      </c>
      <c r="E11" s="62"/>
      <c r="F11" s="38"/>
      <c r="G11" s="36">
        <f t="shared" si="1"/>
        <v>0</v>
      </c>
      <c r="H11" s="37"/>
      <c r="I11" s="38"/>
      <c r="J11" s="67">
        <f t="shared" si="2"/>
        <v>0</v>
      </c>
    </row>
    <row r="12" spans="1:10" ht="18.75" x14ac:dyDescent="0.3">
      <c r="A12" s="39" t="s">
        <v>75</v>
      </c>
      <c r="B12" s="37"/>
      <c r="C12" s="38"/>
      <c r="D12" s="67">
        <f t="shared" si="0"/>
        <v>0</v>
      </c>
      <c r="E12" s="62"/>
      <c r="F12" s="38"/>
      <c r="G12" s="36">
        <f t="shared" si="1"/>
        <v>0</v>
      </c>
      <c r="H12" s="37"/>
      <c r="I12" s="38"/>
      <c r="J12" s="67">
        <f t="shared" si="2"/>
        <v>0</v>
      </c>
    </row>
    <row r="13" spans="1:10" ht="18.75" x14ac:dyDescent="0.3">
      <c r="A13" s="39" t="s">
        <v>76</v>
      </c>
      <c r="B13" s="37"/>
      <c r="C13" s="38"/>
      <c r="D13" s="67">
        <f t="shared" si="0"/>
        <v>0</v>
      </c>
      <c r="E13" s="62"/>
      <c r="F13" s="38"/>
      <c r="G13" s="36">
        <f t="shared" si="1"/>
        <v>0</v>
      </c>
      <c r="H13" s="37"/>
      <c r="I13" s="38"/>
      <c r="J13" s="67">
        <f t="shared" si="2"/>
        <v>0</v>
      </c>
    </row>
    <row r="14" spans="1:10" ht="18.75" x14ac:dyDescent="0.3">
      <c r="A14" s="39" t="s">
        <v>77</v>
      </c>
      <c r="B14" s="37"/>
      <c r="C14" s="38"/>
      <c r="D14" s="67">
        <f t="shared" si="0"/>
        <v>0</v>
      </c>
      <c r="E14" s="62"/>
      <c r="F14" s="38"/>
      <c r="G14" s="36">
        <f t="shared" si="1"/>
        <v>0</v>
      </c>
      <c r="H14" s="37"/>
      <c r="I14" s="38"/>
      <c r="J14" s="67">
        <f t="shared" si="2"/>
        <v>0</v>
      </c>
    </row>
    <row r="15" spans="1:10" ht="18.75" x14ac:dyDescent="0.3">
      <c r="A15" s="39" t="s">
        <v>78</v>
      </c>
      <c r="B15" s="80"/>
      <c r="C15" s="81"/>
      <c r="D15" s="82"/>
      <c r="E15" s="83"/>
      <c r="F15" s="81"/>
      <c r="G15" s="84"/>
      <c r="H15" s="34"/>
      <c r="I15" s="35"/>
      <c r="J15" s="67">
        <f>(I15*40*52)*H15*1.3</f>
        <v>0</v>
      </c>
    </row>
  </sheetData>
  <sheetProtection algorithmName="SHA-512" hashValue="kmy3M+h0ZQkeNcudqW3jnFwcvyMNI3dPCm7FmvTU23+oONf2o+IoOBoq+e/NMhPA6SHeTEKS45KA1uFvNWV34g==" saltValue="xwMwrBtyIHZJ+0uoPPTJXQ==" spinCount="100000" sheet="1" objects="1" scenarios="1"/>
  <phoneticPr fontId="1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02D14-C80D-4920-9347-C4F1D44846DE}">
  <dimension ref="A1:D9"/>
  <sheetViews>
    <sheetView zoomScaleNormal="100" workbookViewId="0">
      <selection activeCell="C39" sqref="C39"/>
    </sheetView>
  </sheetViews>
  <sheetFormatPr defaultRowHeight="18.75" x14ac:dyDescent="0.3"/>
  <cols>
    <col min="1" max="1" width="46.140625" style="41" bestFit="1" customWidth="1"/>
    <col min="2" max="2" width="20.140625" style="41" customWidth="1"/>
    <col min="3" max="3" width="42.140625" style="41" customWidth="1"/>
    <col min="4" max="4" width="37.28515625" style="41" customWidth="1"/>
    <col min="5" max="16384" width="9.140625" style="41"/>
  </cols>
  <sheetData>
    <row r="1" spans="1:4" s="3" customFormat="1" ht="44.25" customHeight="1" thickTop="1" thickBot="1" x14ac:dyDescent="0.3">
      <c r="A1" s="4" t="s">
        <v>79</v>
      </c>
      <c r="B1" s="5" t="s">
        <v>80</v>
      </c>
      <c r="C1" s="6" t="s">
        <v>81</v>
      </c>
      <c r="D1" s="7" t="s">
        <v>82</v>
      </c>
    </row>
    <row r="2" spans="1:4" ht="19.5" thickTop="1" x14ac:dyDescent="0.3">
      <c r="A2" s="43" t="s">
        <v>83</v>
      </c>
      <c r="B2" s="44"/>
      <c r="C2" s="45"/>
      <c r="D2" s="46"/>
    </row>
    <row r="3" spans="1:4" x14ac:dyDescent="0.3">
      <c r="A3" s="8" t="s">
        <v>84</v>
      </c>
      <c r="B3" s="47"/>
      <c r="C3" s="48"/>
      <c r="D3" s="49"/>
    </row>
    <row r="4" spans="1:4" x14ac:dyDescent="0.3">
      <c r="A4" s="8" t="s">
        <v>85</v>
      </c>
      <c r="B4" s="47"/>
      <c r="C4" s="48"/>
      <c r="D4" s="49"/>
    </row>
    <row r="5" spans="1:4" x14ac:dyDescent="0.3">
      <c r="A5" s="8" t="s">
        <v>86</v>
      </c>
      <c r="B5" s="47"/>
      <c r="C5" s="48"/>
      <c r="D5" s="49"/>
    </row>
    <row r="6" spans="1:4" x14ac:dyDescent="0.3">
      <c r="A6" s="8" t="s">
        <v>87</v>
      </c>
      <c r="B6" s="47"/>
      <c r="C6" s="48"/>
      <c r="D6" s="49"/>
    </row>
    <row r="7" spans="1:4" x14ac:dyDescent="0.3">
      <c r="A7" s="42" t="s">
        <v>88</v>
      </c>
      <c r="B7" s="70"/>
      <c r="C7" s="48"/>
      <c r="D7" s="49"/>
    </row>
    <row r="8" spans="1:4" ht="19.5" thickBot="1" x14ac:dyDescent="0.35">
      <c r="A8" s="9" t="s">
        <v>89</v>
      </c>
      <c r="B8" s="50"/>
      <c r="C8" s="51"/>
      <c r="D8" s="52"/>
    </row>
    <row r="9" spans="1:4" ht="19.5" thickTop="1" x14ac:dyDescent="0.3"/>
  </sheetData>
  <sheetProtection algorithmName="SHA-512" hashValue="LZhiB9m8l5wb/ihBF96NqjceEjUzhz9OBfuAcrRRwYCJqIHtLK9ufXkGoptD4Fu3ar0Ze8kP/wctbexT7L7Y+A==" saltValue="zvYDJE6GJ7+AfxJ5a9I+zQ==" spinCount="100000" sheet="1" objects="1" scenarios="1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0F23D-FEAA-4BB3-8ACB-8CB4DB6A352D}">
  <dimension ref="A1:E11"/>
  <sheetViews>
    <sheetView zoomScaleNormal="100" workbookViewId="0">
      <selection activeCell="D27" sqref="D27"/>
    </sheetView>
  </sheetViews>
  <sheetFormatPr defaultRowHeight="15" x14ac:dyDescent="0.25"/>
  <cols>
    <col min="1" max="1" width="39.140625" bestFit="1" customWidth="1"/>
    <col min="2" max="2" width="36.85546875" customWidth="1"/>
    <col min="3" max="3" width="33" customWidth="1"/>
    <col min="4" max="4" width="55.85546875" customWidth="1"/>
    <col min="5" max="5" width="59.85546875" customWidth="1"/>
  </cols>
  <sheetData>
    <row r="1" spans="1:5" s="1" customFormat="1" ht="50.25" customHeight="1" thickTop="1" x14ac:dyDescent="0.25">
      <c r="A1" s="71" t="s">
        <v>90</v>
      </c>
      <c r="B1" s="72" t="s">
        <v>91</v>
      </c>
      <c r="C1" s="73" t="s">
        <v>92</v>
      </c>
      <c r="D1" s="3" t="s">
        <v>93</v>
      </c>
      <c r="E1" s="3" t="s">
        <v>94</v>
      </c>
    </row>
    <row r="2" spans="1:5" ht="18.75" x14ac:dyDescent="0.3">
      <c r="A2" s="74" t="s">
        <v>95</v>
      </c>
      <c r="B2" s="75"/>
      <c r="C2" s="76"/>
      <c r="D2" s="77"/>
      <c r="E2" s="77"/>
    </row>
    <row r="3" spans="1:5" ht="18.75" x14ac:dyDescent="0.3">
      <c r="A3" s="74" t="s">
        <v>96</v>
      </c>
      <c r="B3" s="75"/>
      <c r="C3" s="76"/>
      <c r="D3" s="77"/>
      <c r="E3" s="77"/>
    </row>
    <row r="4" spans="1:5" ht="18.75" x14ac:dyDescent="0.3">
      <c r="A4" s="74" t="s">
        <v>97</v>
      </c>
      <c r="B4" s="75"/>
      <c r="C4" s="76"/>
      <c r="D4" s="77"/>
      <c r="E4" s="77"/>
    </row>
    <row r="5" spans="1:5" ht="18.75" x14ac:dyDescent="0.3">
      <c r="A5" s="74" t="s">
        <v>98</v>
      </c>
      <c r="B5" s="75"/>
      <c r="C5" s="76"/>
      <c r="D5" s="77"/>
      <c r="E5" s="77"/>
    </row>
    <row r="6" spans="1:5" ht="18.75" x14ac:dyDescent="0.3">
      <c r="A6" s="74" t="s">
        <v>99</v>
      </c>
      <c r="B6" s="75"/>
      <c r="C6" s="76"/>
      <c r="D6" s="77"/>
      <c r="E6" s="77"/>
    </row>
    <row r="7" spans="1:5" ht="18.75" x14ac:dyDescent="0.3">
      <c r="A7" s="74" t="s">
        <v>100</v>
      </c>
      <c r="B7" s="75"/>
      <c r="C7" s="76"/>
      <c r="D7" s="77"/>
      <c r="E7" s="77"/>
    </row>
    <row r="8" spans="1:5" ht="18.75" x14ac:dyDescent="0.3">
      <c r="A8" s="74" t="s">
        <v>101</v>
      </c>
      <c r="B8" s="75"/>
      <c r="C8" s="76"/>
      <c r="D8" s="77"/>
      <c r="E8" s="77"/>
    </row>
    <row r="9" spans="1:5" ht="18.75" x14ac:dyDescent="0.3">
      <c r="A9" s="74" t="s">
        <v>102</v>
      </c>
      <c r="B9" s="75"/>
      <c r="C9" s="76"/>
      <c r="D9" s="85"/>
      <c r="E9" s="85"/>
    </row>
    <row r="10" spans="1:5" ht="19.5" thickBot="1" x14ac:dyDescent="0.35">
      <c r="A10" s="78" t="s">
        <v>103</v>
      </c>
      <c r="B10" s="75"/>
      <c r="C10" s="76"/>
      <c r="D10" s="85"/>
      <c r="E10" s="85"/>
    </row>
    <row r="11" spans="1:5" ht="15.75" thickTop="1" x14ac:dyDescent="0.25"/>
  </sheetData>
  <sheetProtection algorithmName="SHA-512" hashValue="IjN6smhnv+HGHmgHF+2a9JB2CcU+7veClMgxWCidBfdyj1VXRnG6NqpOMZPbdJLBwxk+z6KZqSJentGCCWLoNg==" saltValue="8IwBRUp4WnVPy/rtTaDKQQ==" spinCount="100000" sheet="1" objects="1" scenarios="1"/>
  <sortState xmlns:xlrd2="http://schemas.microsoft.com/office/spreadsheetml/2017/richdata2" ref="A3:A7">
    <sortCondition ref="A1:A7"/>
  </sortState>
  <phoneticPr fontId="1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666A-88DC-4B7E-899A-7F50A36573E5}">
  <dimension ref="A1:D5"/>
  <sheetViews>
    <sheetView zoomScaleNormal="100" workbookViewId="0">
      <selection activeCell="E35" sqref="E35"/>
    </sheetView>
  </sheetViews>
  <sheetFormatPr defaultRowHeight="18.75" x14ac:dyDescent="0.25"/>
  <cols>
    <col min="1" max="1" width="38.42578125" style="2" customWidth="1"/>
    <col min="2" max="2" width="26.7109375" style="2" bestFit="1" customWidth="1"/>
    <col min="3" max="3" width="26.28515625" style="2" customWidth="1"/>
    <col min="4" max="4" width="34" style="2" customWidth="1"/>
    <col min="5" max="16384" width="9.140625" style="2"/>
  </cols>
  <sheetData>
    <row r="1" spans="1:4" ht="37.5" x14ac:dyDescent="0.25">
      <c r="A1" s="2" t="s">
        <v>104</v>
      </c>
      <c r="B1" s="72" t="s">
        <v>105</v>
      </c>
      <c r="C1" s="3" t="s">
        <v>106</v>
      </c>
      <c r="D1" s="3" t="s">
        <v>107</v>
      </c>
    </row>
    <row r="2" spans="1:4" x14ac:dyDescent="0.25">
      <c r="A2" s="2" t="s">
        <v>108</v>
      </c>
      <c r="B2" s="86"/>
      <c r="C2" s="87">
        <v>0</v>
      </c>
      <c r="D2" s="87">
        <v>0</v>
      </c>
    </row>
    <row r="3" spans="1:4" x14ac:dyDescent="0.25">
      <c r="A3" s="2" t="s">
        <v>109</v>
      </c>
      <c r="B3" s="86"/>
      <c r="C3" s="87">
        <v>0</v>
      </c>
      <c r="D3" s="87">
        <v>0</v>
      </c>
    </row>
    <row r="4" spans="1:4" x14ac:dyDescent="0.25">
      <c r="A4" s="2" t="s">
        <v>110</v>
      </c>
      <c r="B4" s="88">
        <v>0</v>
      </c>
      <c r="C4" s="87">
        <v>0</v>
      </c>
      <c r="D4" s="87">
        <v>0</v>
      </c>
    </row>
    <row r="5" spans="1:4" x14ac:dyDescent="0.25">
      <c r="A5" s="2" t="s">
        <v>111</v>
      </c>
      <c r="B5" s="88">
        <v>0</v>
      </c>
      <c r="C5" s="87">
        <v>0</v>
      </c>
      <c r="D5" s="87">
        <v>0</v>
      </c>
    </row>
  </sheetData>
  <sheetProtection algorithmName="SHA-512" hashValue="qVZsXxH9Ffx56LlvFcZ6M/kLcvb1TR2XzOl3g/79HiyxOtD5ITyWFLvbXHFBbEuFxbvqgzyiIIpTgph2ALdNFw==" saltValue="O2c5UfhfwOJMmzOitjj8dQ==" spinCount="100000" sheet="1" objects="1" scenario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49091A903A9947AA3F25A3E86003AC" ma:contentTypeVersion="18" ma:contentTypeDescription="Create a new document." ma:contentTypeScope="" ma:versionID="c3012d0c7ad411f8558cea5b416acec0">
  <xsd:schema xmlns:xsd="http://www.w3.org/2001/XMLSchema" xmlns:xs="http://www.w3.org/2001/XMLSchema" xmlns:p="http://schemas.microsoft.com/office/2006/metadata/properties" xmlns:ns1="http://schemas.microsoft.com/sharepoint/v3" xmlns:ns2="372a74eb-73bf-47d1-acdd-c0b364b0a7cb" xmlns:ns3="3e7f9b6e-5a93-4daf-abc8-5f02fc440331" targetNamespace="http://schemas.microsoft.com/office/2006/metadata/properties" ma:root="true" ma:fieldsID="b07c1650f044886874cf3064ce578acf" ns1:_="" ns2:_="" ns3:_="">
    <xsd:import namespace="http://schemas.microsoft.com/sharepoint/v3"/>
    <xsd:import namespace="372a74eb-73bf-47d1-acdd-c0b364b0a7cb"/>
    <xsd:import namespace="3e7f9b6e-5a93-4daf-abc8-5f02fc4403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2a74eb-73bf-47d1-acdd-c0b364b0a7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e88b87c-097e-415f-b777-002f3b041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9b6e-5a93-4daf-abc8-5f02fc44033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6536fa4-684f-444f-8267-92c0a2676736}" ma:internalName="TaxCatchAll" ma:showField="CatchAllData" ma:web="3e7f9b6e-5a93-4daf-abc8-5f02fc4403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72a74eb-73bf-47d1-acdd-c0b364b0a7cb">
      <Terms xmlns="http://schemas.microsoft.com/office/infopath/2007/PartnerControls"/>
    </lcf76f155ced4ddcb4097134ff3c332f>
    <TaxCatchAll xmlns="3e7f9b6e-5a93-4daf-abc8-5f02fc440331" xsi:nil="true"/>
  </documentManagement>
</p:properties>
</file>

<file path=customXml/itemProps1.xml><?xml version="1.0" encoding="utf-8"?>
<ds:datastoreItem xmlns:ds="http://schemas.openxmlformats.org/officeDocument/2006/customXml" ds:itemID="{74B9DB44-C231-4A37-8B1D-A419F897FA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5C8B94-2816-4F1E-AA0A-9D48946365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2a74eb-73bf-47d1-acdd-c0b364b0a7cb"/>
    <ds:schemaRef ds:uri="3e7f9b6e-5a93-4daf-abc8-5f02fc4403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FF12E0-ED73-4401-A3BB-D1FB5A3CFFF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72a74eb-73bf-47d1-acdd-c0b364b0a7cb"/>
    <ds:schemaRef ds:uri="3e7f9b6e-5a93-4daf-abc8-5f02fc4403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 Sources</vt:lpstr>
      <vt:lpstr>340B Program Snapshot</vt:lpstr>
      <vt:lpstr>UDS Data</vt:lpstr>
      <vt:lpstr>Staffing Data</vt:lpstr>
      <vt:lpstr>External Consultants</vt:lpstr>
      <vt:lpstr>Admin and Dispense Data</vt:lpstr>
      <vt:lpstr>Clinic Administered Drug Module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Chelsea Violette</dc:creator>
  <cp:keywords/>
  <dc:description/>
  <cp:lastModifiedBy>FQHC 340B Compliance</cp:lastModifiedBy>
  <cp:revision/>
  <dcterms:created xsi:type="dcterms:W3CDTF">2026-03-03T14:42:17Z</dcterms:created>
  <dcterms:modified xsi:type="dcterms:W3CDTF">2026-03-27T13:24:23Z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0x0101009949091A903A9947AA3F25A3E86003AC</vt:lpwstr>
  </property>
</Properties>
</file>