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qhc340bcompliance.sharepoint.com/sites/FQHC340B/Shared Documents/Manufacturer Restrictions/Rebate Model/Rebate RFI Calculators/"/>
    </mc:Choice>
  </mc:AlternateContent>
  <xr:revisionPtr revIDLastSave="4" documentId="8_{A74F7D32-BF7E-462D-A616-F03704970D96}" xr6:coauthVersionLast="47" xr6:coauthVersionMax="47" xr10:uidLastSave="{AFE027CA-28EE-443D-8F81-C750AEFBF10F}"/>
  <workbookProtection workbookAlgorithmName="SHA-512" workbookHashValue="HGCBCsGvfFM8p7u5xrV/XXCcQ1DhZcbiSYLaEL/+E9AB4VWb+eNg89jPBIeQ8oui2vXV35quANUiQjM2xmoU5w==" workbookSaltValue="fKV7xgsuyMa+lDMh0H9PmA==" workbookSpinCount="100000" lockStructure="1"/>
  <bookViews>
    <workbookView xWindow="38280" yWindow="-120" windowWidth="38640" windowHeight="21120" activeTab="5" xr2:uid="{3704D148-27F7-40F2-A0D4-44ACF4F478B5}"/>
  </bookViews>
  <sheets>
    <sheet name="Drug Cost Impact Summary" sheetId="8" r:id="rId1"/>
    <sheet name="Impact By Manufacturer" sheetId="9" r:id="rId2"/>
    <sheet name="Impact By Drug" sheetId="15" r:id="rId3"/>
    <sheet name="NDC-Level Data" sheetId="4" r:id="rId4"/>
    <sheet name="Historical Purchases" sheetId="6" r:id="rId5"/>
    <sheet name="Pricing Data" sheetId="13" r:id="rId6"/>
  </sheets>
  <calcPr calcId="191028" iterate="1" iterateCount="3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8" l="1"/>
  <c r="J177" i="4" l="1"/>
  <c r="I177" i="4"/>
  <c r="I231" i="4"/>
  <c r="I238" i="4"/>
  <c r="I239" i="4"/>
  <c r="I237" i="4"/>
  <c r="I233" i="4"/>
  <c r="I234" i="4"/>
  <c r="I232" i="4"/>
  <c r="I236" i="4"/>
  <c r="I235" i="4"/>
  <c r="J231" i="4"/>
  <c r="J238" i="4"/>
  <c r="J239" i="4"/>
  <c r="J237" i="4"/>
  <c r="J233" i="4"/>
  <c r="J234" i="4"/>
  <c r="J232" i="4"/>
  <c r="J236" i="4"/>
  <c r="J235" i="4"/>
  <c r="K231" i="4"/>
  <c r="K238" i="4"/>
  <c r="K239" i="4"/>
  <c r="K237" i="4"/>
  <c r="K233" i="4"/>
  <c r="K234" i="4"/>
  <c r="K232" i="4"/>
  <c r="K236" i="4"/>
  <c r="K235" i="4"/>
  <c r="I171" i="4"/>
  <c r="I172" i="4"/>
  <c r="I221" i="4"/>
  <c r="I175" i="4"/>
  <c r="I176" i="4"/>
  <c r="I173" i="4"/>
  <c r="I174" i="4"/>
  <c r="I180" i="4"/>
  <c r="I179" i="4"/>
  <c r="I178" i="4"/>
  <c r="I181" i="4"/>
  <c r="I182" i="4"/>
  <c r="I183" i="4"/>
  <c r="I189" i="4"/>
  <c r="I188" i="4"/>
  <c r="I185" i="4"/>
  <c r="I186" i="4"/>
  <c r="I187" i="4"/>
  <c r="I190" i="4"/>
  <c r="I184" i="4"/>
  <c r="I191" i="4"/>
  <c r="I192" i="4"/>
  <c r="I194" i="4"/>
  <c r="I193" i="4"/>
  <c r="J171" i="4"/>
  <c r="J172" i="4"/>
  <c r="J221" i="4"/>
  <c r="J175" i="4"/>
  <c r="J176" i="4"/>
  <c r="J173" i="4"/>
  <c r="J174" i="4"/>
  <c r="J180" i="4"/>
  <c r="J179" i="4"/>
  <c r="J178" i="4"/>
  <c r="J181" i="4"/>
  <c r="J182" i="4"/>
  <c r="J183" i="4"/>
  <c r="J189" i="4"/>
  <c r="J188" i="4"/>
  <c r="J185" i="4"/>
  <c r="J186" i="4"/>
  <c r="J187" i="4"/>
  <c r="J190" i="4"/>
  <c r="J184" i="4"/>
  <c r="J191" i="4"/>
  <c r="J192" i="4"/>
  <c r="J194" i="4"/>
  <c r="J193" i="4"/>
  <c r="K171" i="4"/>
  <c r="K172" i="4"/>
  <c r="X172" i="4" s="1"/>
  <c r="K221" i="4"/>
  <c r="X221" i="4" s="1"/>
  <c r="K175" i="4"/>
  <c r="K176" i="4"/>
  <c r="X176" i="4" s="1"/>
  <c r="K173" i="4"/>
  <c r="X173" i="4" s="1"/>
  <c r="K174" i="4"/>
  <c r="K177" i="4"/>
  <c r="X177" i="4" s="1"/>
  <c r="K180" i="4"/>
  <c r="K179" i="4"/>
  <c r="K178" i="4"/>
  <c r="K181" i="4"/>
  <c r="K182" i="4"/>
  <c r="K183" i="4"/>
  <c r="K189" i="4"/>
  <c r="K188" i="4"/>
  <c r="K185" i="4"/>
  <c r="K186" i="4"/>
  <c r="K187" i="4"/>
  <c r="K190" i="4"/>
  <c r="K184" i="4"/>
  <c r="K191" i="4"/>
  <c r="K192" i="4"/>
  <c r="K194" i="4"/>
  <c r="K193" i="4"/>
  <c r="I195" i="4"/>
  <c r="I196" i="4"/>
  <c r="I197" i="4"/>
  <c r="I204" i="4"/>
  <c r="I205" i="4"/>
  <c r="I198" i="4"/>
  <c r="I199" i="4"/>
  <c r="I200" i="4"/>
  <c r="I201" i="4"/>
  <c r="I202" i="4"/>
  <c r="I203" i="4"/>
  <c r="I207" i="4"/>
  <c r="I206" i="4"/>
  <c r="I210" i="4"/>
  <c r="J195" i="4"/>
  <c r="J196" i="4"/>
  <c r="J197" i="4"/>
  <c r="J204" i="4"/>
  <c r="J205" i="4"/>
  <c r="J198" i="4"/>
  <c r="J199" i="4"/>
  <c r="J200" i="4"/>
  <c r="J201" i="4"/>
  <c r="J202" i="4"/>
  <c r="J203" i="4"/>
  <c r="J207" i="4"/>
  <c r="J206" i="4"/>
  <c r="J210" i="4"/>
  <c r="K195" i="4"/>
  <c r="K196" i="4"/>
  <c r="K197" i="4"/>
  <c r="K204" i="4"/>
  <c r="K205" i="4"/>
  <c r="K198" i="4"/>
  <c r="K199" i="4"/>
  <c r="K200" i="4"/>
  <c r="K201" i="4"/>
  <c r="K202" i="4"/>
  <c r="K203" i="4"/>
  <c r="K207" i="4"/>
  <c r="K206" i="4"/>
  <c r="K210" i="4"/>
  <c r="I208" i="4"/>
  <c r="I209" i="4"/>
  <c r="I211" i="4"/>
  <c r="I212" i="4"/>
  <c r="I213" i="4"/>
  <c r="I214" i="4"/>
  <c r="I215" i="4"/>
  <c r="I216" i="4"/>
  <c r="I217" i="4"/>
  <c r="I218" i="4"/>
  <c r="I219" i="4"/>
  <c r="J208" i="4"/>
  <c r="J209" i="4"/>
  <c r="J211" i="4"/>
  <c r="J212" i="4"/>
  <c r="J213" i="4"/>
  <c r="J214" i="4"/>
  <c r="J215" i="4"/>
  <c r="J216" i="4"/>
  <c r="J217" i="4"/>
  <c r="J218" i="4"/>
  <c r="J219" i="4"/>
  <c r="K208" i="4"/>
  <c r="K209" i="4"/>
  <c r="K211" i="4"/>
  <c r="K212" i="4"/>
  <c r="K213" i="4"/>
  <c r="K214" i="4"/>
  <c r="K215" i="4"/>
  <c r="K216" i="4"/>
  <c r="K217" i="4"/>
  <c r="K218" i="4"/>
  <c r="K219" i="4"/>
  <c r="I220" i="4"/>
  <c r="I225" i="4"/>
  <c r="I222" i="4"/>
  <c r="I223" i="4"/>
  <c r="I224" i="4"/>
  <c r="I229" i="4"/>
  <c r="I230" i="4"/>
  <c r="I228" i="4"/>
  <c r="I227" i="4"/>
  <c r="J220" i="4"/>
  <c r="J225" i="4"/>
  <c r="J222" i="4"/>
  <c r="J223" i="4"/>
  <c r="J224" i="4"/>
  <c r="J229" i="4"/>
  <c r="J230" i="4"/>
  <c r="J228" i="4"/>
  <c r="J227" i="4"/>
  <c r="K220" i="4"/>
  <c r="K225" i="4"/>
  <c r="K222" i="4"/>
  <c r="K223" i="4"/>
  <c r="K224" i="4"/>
  <c r="K229" i="4"/>
  <c r="K230" i="4"/>
  <c r="K228" i="4"/>
  <c r="K227" i="4"/>
  <c r="I125" i="4"/>
  <c r="I126" i="4"/>
  <c r="I127" i="4"/>
  <c r="I157" i="4"/>
  <c r="I158" i="4"/>
  <c r="I159" i="4"/>
  <c r="I160" i="4"/>
  <c r="I161" i="4"/>
  <c r="I162" i="4"/>
  <c r="I130" i="4"/>
  <c r="I131" i="4"/>
  <c r="I132" i="4"/>
  <c r="I133" i="4"/>
  <c r="I134" i="4"/>
  <c r="I135" i="4"/>
  <c r="I168" i="4"/>
  <c r="I169" i="4"/>
  <c r="I170" i="4"/>
  <c r="I97" i="4"/>
  <c r="I128" i="4"/>
  <c r="I129" i="4"/>
  <c r="I150" i="4"/>
  <c r="I151" i="4"/>
  <c r="I152" i="4"/>
  <c r="I98" i="4"/>
  <c r="I99" i="4"/>
  <c r="I100" i="4"/>
  <c r="I101" i="4"/>
  <c r="I139" i="4"/>
  <c r="I140" i="4"/>
  <c r="I141" i="4"/>
  <c r="I142" i="4"/>
  <c r="I143" i="4"/>
  <c r="I144" i="4"/>
  <c r="I145" i="4"/>
  <c r="I146" i="4"/>
  <c r="I92" i="4"/>
  <c r="I93" i="4"/>
  <c r="I94" i="4"/>
  <c r="I95" i="4"/>
  <c r="I96" i="4"/>
  <c r="I102" i="4"/>
  <c r="I103" i="4"/>
  <c r="I153" i="4"/>
  <c r="I154" i="4"/>
  <c r="I155" i="4"/>
  <c r="I156" i="4"/>
  <c r="I110" i="4"/>
  <c r="J125" i="4"/>
  <c r="J126" i="4"/>
  <c r="J127" i="4"/>
  <c r="J157" i="4"/>
  <c r="J158" i="4"/>
  <c r="J159" i="4"/>
  <c r="J160" i="4"/>
  <c r="J161" i="4"/>
  <c r="J162" i="4"/>
  <c r="J130" i="4"/>
  <c r="J131" i="4"/>
  <c r="J132" i="4"/>
  <c r="J133" i="4"/>
  <c r="J134" i="4"/>
  <c r="J135" i="4"/>
  <c r="J168" i="4"/>
  <c r="J169" i="4"/>
  <c r="J170" i="4"/>
  <c r="J97" i="4"/>
  <c r="J128" i="4"/>
  <c r="J129" i="4"/>
  <c r="J150" i="4"/>
  <c r="J151" i="4"/>
  <c r="J152" i="4"/>
  <c r="J98" i="4"/>
  <c r="J99" i="4"/>
  <c r="J100" i="4"/>
  <c r="J101" i="4"/>
  <c r="J139" i="4"/>
  <c r="J140" i="4"/>
  <c r="J141" i="4"/>
  <c r="J142" i="4"/>
  <c r="J143" i="4"/>
  <c r="J144" i="4"/>
  <c r="J145" i="4"/>
  <c r="J146" i="4"/>
  <c r="J92" i="4"/>
  <c r="J93" i="4"/>
  <c r="J94" i="4"/>
  <c r="J95" i="4"/>
  <c r="J96" i="4"/>
  <c r="J102" i="4"/>
  <c r="J103" i="4"/>
  <c r="J153" i="4"/>
  <c r="J154" i="4"/>
  <c r="J155" i="4"/>
  <c r="J156" i="4"/>
  <c r="J110" i="4"/>
  <c r="K125" i="4"/>
  <c r="K126" i="4"/>
  <c r="K127" i="4"/>
  <c r="X127" i="4" s="1"/>
  <c r="K157" i="4"/>
  <c r="K158" i="4"/>
  <c r="K159" i="4"/>
  <c r="K160" i="4"/>
  <c r="K161" i="4"/>
  <c r="K162" i="4"/>
  <c r="X162" i="4" s="1"/>
  <c r="K130" i="4"/>
  <c r="K131" i="4"/>
  <c r="X131" i="4" s="1"/>
  <c r="K132" i="4"/>
  <c r="X132" i="4" s="1"/>
  <c r="K133" i="4"/>
  <c r="X133" i="4" s="1"/>
  <c r="K134" i="4"/>
  <c r="X134" i="4" s="1"/>
  <c r="K135" i="4"/>
  <c r="X135" i="4" s="1"/>
  <c r="K168" i="4"/>
  <c r="X168" i="4" s="1"/>
  <c r="K169" i="4"/>
  <c r="K170" i="4"/>
  <c r="K97" i="4"/>
  <c r="X97" i="4" s="1"/>
  <c r="K128" i="4"/>
  <c r="K129" i="4"/>
  <c r="X129" i="4" s="1"/>
  <c r="K150" i="4"/>
  <c r="X150" i="4" s="1"/>
  <c r="K151" i="4"/>
  <c r="X151" i="4" s="1"/>
  <c r="K152" i="4"/>
  <c r="X152" i="4" s="1"/>
  <c r="K98" i="4"/>
  <c r="K99" i="4"/>
  <c r="K100" i="4"/>
  <c r="K101" i="4"/>
  <c r="K139" i="4"/>
  <c r="X139" i="4" s="1"/>
  <c r="K140" i="4"/>
  <c r="K141" i="4"/>
  <c r="K142" i="4"/>
  <c r="X142" i="4" s="1"/>
  <c r="K143" i="4"/>
  <c r="K144" i="4"/>
  <c r="K145" i="4"/>
  <c r="X145" i="4" s="1"/>
  <c r="K146" i="4"/>
  <c r="K92" i="4"/>
  <c r="K93" i="4"/>
  <c r="X93" i="4" s="1"/>
  <c r="K94" i="4"/>
  <c r="K95" i="4"/>
  <c r="K96" i="4"/>
  <c r="X96" i="4" s="1"/>
  <c r="K102" i="4"/>
  <c r="K103" i="4"/>
  <c r="X103" i="4" s="1"/>
  <c r="K153" i="4"/>
  <c r="X153" i="4" s="1"/>
  <c r="K154" i="4"/>
  <c r="K155" i="4"/>
  <c r="K156" i="4"/>
  <c r="K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36" i="4"/>
  <c r="I137" i="4"/>
  <c r="I138" i="4"/>
  <c r="I147" i="4"/>
  <c r="I148" i="4"/>
  <c r="I149" i="4"/>
  <c r="I163" i="4"/>
  <c r="I164" i="4"/>
  <c r="I165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36" i="4"/>
  <c r="J137" i="4"/>
  <c r="J138" i="4"/>
  <c r="J147" i="4"/>
  <c r="J148" i="4"/>
  <c r="J149" i="4"/>
  <c r="J163" i="4"/>
  <c r="J164" i="4"/>
  <c r="J165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36" i="4"/>
  <c r="K137" i="4"/>
  <c r="K138" i="4"/>
  <c r="K147" i="4"/>
  <c r="K148" i="4"/>
  <c r="K149" i="4"/>
  <c r="K163" i="4"/>
  <c r="K164" i="4"/>
  <c r="K165" i="4"/>
  <c r="I166" i="4"/>
  <c r="I167" i="4"/>
  <c r="I104" i="4"/>
  <c r="I105" i="4"/>
  <c r="I106" i="4"/>
  <c r="I107" i="4"/>
  <c r="I108" i="4"/>
  <c r="I109" i="4"/>
  <c r="I80" i="4"/>
  <c r="I81" i="4"/>
  <c r="I82" i="4"/>
  <c r="I83" i="4"/>
  <c r="I84" i="4"/>
  <c r="I85" i="4"/>
  <c r="I86" i="4"/>
  <c r="I87" i="4"/>
  <c r="I88" i="4"/>
  <c r="I89" i="4"/>
  <c r="I90" i="4"/>
  <c r="I91" i="4"/>
  <c r="I51" i="4"/>
  <c r="I52" i="4"/>
  <c r="I53" i="4"/>
  <c r="J166" i="4"/>
  <c r="J167" i="4"/>
  <c r="J104" i="4"/>
  <c r="J105" i="4"/>
  <c r="J106" i="4"/>
  <c r="J107" i="4"/>
  <c r="J108" i="4"/>
  <c r="J109" i="4"/>
  <c r="J80" i="4"/>
  <c r="J81" i="4"/>
  <c r="J82" i="4"/>
  <c r="J83" i="4"/>
  <c r="J84" i="4"/>
  <c r="J85" i="4"/>
  <c r="J86" i="4"/>
  <c r="J87" i="4"/>
  <c r="J88" i="4"/>
  <c r="J89" i="4"/>
  <c r="J90" i="4"/>
  <c r="J91" i="4"/>
  <c r="J51" i="4"/>
  <c r="J52" i="4"/>
  <c r="J53" i="4"/>
  <c r="K166" i="4"/>
  <c r="K167" i="4"/>
  <c r="K104" i="4"/>
  <c r="K105" i="4"/>
  <c r="K106" i="4"/>
  <c r="K107" i="4"/>
  <c r="K108" i="4"/>
  <c r="K109" i="4"/>
  <c r="K80" i="4"/>
  <c r="K81" i="4"/>
  <c r="K82" i="4"/>
  <c r="K83" i="4"/>
  <c r="K84" i="4"/>
  <c r="K85" i="4"/>
  <c r="K86" i="4"/>
  <c r="K87" i="4"/>
  <c r="K88" i="4"/>
  <c r="K89" i="4"/>
  <c r="K90" i="4"/>
  <c r="K91" i="4"/>
  <c r="K51" i="4"/>
  <c r="K52" i="4"/>
  <c r="K53" i="4"/>
  <c r="I226" i="4"/>
  <c r="J226" i="4"/>
  <c r="K226" i="4"/>
  <c r="J63" i="4"/>
  <c r="K63" i="4"/>
  <c r="J64" i="4"/>
  <c r="K64" i="4"/>
  <c r="J65" i="4"/>
  <c r="K65" i="4"/>
  <c r="J5" i="4"/>
  <c r="K5" i="4"/>
  <c r="J6" i="4"/>
  <c r="K6" i="4"/>
  <c r="J7" i="4"/>
  <c r="K7" i="4"/>
  <c r="J8" i="4"/>
  <c r="K8" i="4"/>
  <c r="J9" i="4"/>
  <c r="K9" i="4"/>
  <c r="J10" i="4"/>
  <c r="K10" i="4"/>
  <c r="J42" i="4"/>
  <c r="K42" i="4"/>
  <c r="J43" i="4"/>
  <c r="K43" i="4"/>
  <c r="J44" i="4"/>
  <c r="K44" i="4"/>
  <c r="J39" i="4"/>
  <c r="K39" i="4"/>
  <c r="J40" i="4"/>
  <c r="K40" i="4"/>
  <c r="J41" i="4"/>
  <c r="K41" i="4"/>
  <c r="J35" i="4"/>
  <c r="K35" i="4"/>
  <c r="J36" i="4"/>
  <c r="K36" i="4"/>
  <c r="J37" i="4"/>
  <c r="K37" i="4"/>
  <c r="J38" i="4"/>
  <c r="K38" i="4"/>
  <c r="J54" i="4"/>
  <c r="K54" i="4"/>
  <c r="J55" i="4"/>
  <c r="K55" i="4"/>
  <c r="J58" i="4"/>
  <c r="K58" i="4"/>
  <c r="J59" i="4"/>
  <c r="K59" i="4"/>
  <c r="J56" i="4"/>
  <c r="K56" i="4"/>
  <c r="J57" i="4"/>
  <c r="K57" i="4"/>
  <c r="J61" i="4"/>
  <c r="K61" i="4"/>
  <c r="J60" i="4"/>
  <c r="K60" i="4"/>
  <c r="J22" i="4"/>
  <c r="K22" i="4"/>
  <c r="J21" i="4"/>
  <c r="K21" i="4"/>
  <c r="J23" i="4"/>
  <c r="K23" i="4"/>
  <c r="J24" i="4"/>
  <c r="K24" i="4"/>
  <c r="J19" i="4"/>
  <c r="K19" i="4"/>
  <c r="J20" i="4"/>
  <c r="K20" i="4"/>
  <c r="J16" i="4"/>
  <c r="K16" i="4"/>
  <c r="J17" i="4"/>
  <c r="K17" i="4"/>
  <c r="J18" i="4"/>
  <c r="K18" i="4"/>
  <c r="J45" i="4"/>
  <c r="K45" i="4"/>
  <c r="J46" i="4"/>
  <c r="K46" i="4"/>
  <c r="J47" i="4"/>
  <c r="K47" i="4"/>
  <c r="J48" i="4"/>
  <c r="K48" i="4"/>
  <c r="J49" i="4"/>
  <c r="K49" i="4"/>
  <c r="J50" i="4"/>
  <c r="K50" i="4"/>
  <c r="J31" i="4"/>
  <c r="K31" i="4"/>
  <c r="J27" i="4"/>
  <c r="K27" i="4"/>
  <c r="J30" i="4"/>
  <c r="K30" i="4"/>
  <c r="J25" i="4"/>
  <c r="K25" i="4"/>
  <c r="J26" i="4"/>
  <c r="K26" i="4"/>
  <c r="J28" i="4"/>
  <c r="K28" i="4"/>
  <c r="J29" i="4"/>
  <c r="K29" i="4"/>
  <c r="J11" i="4"/>
  <c r="K11" i="4"/>
  <c r="J15" i="4"/>
  <c r="K15" i="4"/>
  <c r="J14" i="4"/>
  <c r="K14" i="4"/>
  <c r="J13" i="4"/>
  <c r="K13" i="4"/>
  <c r="J12" i="4"/>
  <c r="K12" i="4"/>
  <c r="J4" i="4"/>
  <c r="K4" i="4"/>
  <c r="J3" i="4"/>
  <c r="K3" i="4"/>
  <c r="J32" i="4"/>
  <c r="K32" i="4"/>
  <c r="J33" i="4"/>
  <c r="K33" i="4"/>
  <c r="J34" i="4"/>
  <c r="K34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J79" i="4"/>
  <c r="K79" i="4"/>
  <c r="K62" i="4"/>
  <c r="J62" i="4"/>
  <c r="I62" i="4"/>
  <c r="I63" i="4"/>
  <c r="I64" i="4"/>
  <c r="I65" i="4"/>
  <c r="I5" i="4"/>
  <c r="I6" i="4"/>
  <c r="I7" i="4"/>
  <c r="I8" i="4"/>
  <c r="I9" i="4"/>
  <c r="I10" i="4"/>
  <c r="I42" i="4"/>
  <c r="I43" i="4"/>
  <c r="I44" i="4"/>
  <c r="I39" i="4"/>
  <c r="I40" i="4"/>
  <c r="I41" i="4"/>
  <c r="I35" i="4"/>
  <c r="I36" i="4"/>
  <c r="I37" i="4"/>
  <c r="I38" i="4"/>
  <c r="I54" i="4"/>
  <c r="I55" i="4"/>
  <c r="I58" i="4"/>
  <c r="I59" i="4"/>
  <c r="I56" i="4"/>
  <c r="I57" i="4"/>
  <c r="I61" i="4"/>
  <c r="I60" i="4"/>
  <c r="I22" i="4"/>
  <c r="I21" i="4"/>
  <c r="I23" i="4"/>
  <c r="I24" i="4"/>
  <c r="I19" i="4"/>
  <c r="I20" i="4"/>
  <c r="I16" i="4"/>
  <c r="I17" i="4"/>
  <c r="I18" i="4"/>
  <c r="I45" i="4"/>
  <c r="I46" i="4"/>
  <c r="I47" i="4"/>
  <c r="I48" i="4"/>
  <c r="I49" i="4"/>
  <c r="I50" i="4"/>
  <c r="I31" i="4"/>
  <c r="I27" i="4"/>
  <c r="I30" i="4"/>
  <c r="I25" i="4"/>
  <c r="I26" i="4"/>
  <c r="I28" i="4"/>
  <c r="I29" i="4"/>
  <c r="I11" i="4"/>
  <c r="I15" i="4"/>
  <c r="I14" i="4"/>
  <c r="I13" i="4"/>
  <c r="I12" i="4"/>
  <c r="I4" i="4"/>
  <c r="I3" i="4"/>
  <c r="I32" i="4"/>
  <c r="I33" i="4"/>
  <c r="I34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X169" i="4" l="1"/>
  <c r="X143" i="4"/>
  <c r="X125" i="4"/>
  <c r="X175" i="4"/>
  <c r="X185" i="4"/>
  <c r="X174" i="4"/>
  <c r="X128" i="4"/>
  <c r="X141" i="4"/>
  <c r="X220" i="4"/>
  <c r="X191" i="4"/>
  <c r="X126" i="4"/>
  <c r="X144" i="4"/>
  <c r="X171" i="4"/>
  <c r="X170" i="4"/>
  <c r="X190" i="4"/>
  <c r="X224" i="4"/>
  <c r="X76" i="4"/>
  <c r="X16" i="4"/>
  <c r="X42" i="4"/>
  <c r="X102" i="4"/>
  <c r="X189" i="4"/>
  <c r="X207" i="4"/>
  <c r="X5" i="4"/>
  <c r="X178" i="4"/>
  <c r="X10" i="4"/>
  <c r="X94" i="4"/>
  <c r="X239" i="4"/>
  <c r="X81" i="4"/>
  <c r="X148" i="4"/>
  <c r="X117" i="4"/>
  <c r="X86" i="4"/>
  <c r="X17" i="4"/>
  <c r="X59" i="4"/>
  <c r="X43" i="4"/>
  <c r="X225" i="4"/>
  <c r="X199" i="4"/>
  <c r="X192" i="4"/>
  <c r="X206" i="4"/>
  <c r="X238" i="4"/>
  <c r="X231" i="4"/>
  <c r="X82" i="4"/>
  <c r="X149" i="4"/>
  <c r="X118" i="4"/>
  <c r="X222" i="4"/>
  <c r="X51" i="4"/>
  <c r="X80" i="4"/>
  <c r="X147" i="4"/>
  <c r="X116" i="4"/>
  <c r="X184" i="4"/>
  <c r="X180" i="4"/>
  <c r="X92" i="4"/>
  <c r="X146" i="4"/>
  <c r="X87" i="4"/>
  <c r="X111" i="4"/>
  <c r="X230" i="4"/>
  <c r="X78" i="4"/>
  <c r="X12" i="4"/>
  <c r="X23" i="4"/>
  <c r="X56" i="4"/>
  <c r="X44" i="4"/>
  <c r="X165" i="4"/>
  <c r="X229" i="4"/>
  <c r="X219" i="4"/>
  <c r="X203" i="4"/>
  <c r="X188" i="4"/>
  <c r="X95" i="4"/>
  <c r="X157" i="4"/>
  <c r="X166" i="4"/>
  <c r="X164" i="4"/>
  <c r="X120" i="4"/>
  <c r="X218" i="4"/>
  <c r="X202" i="4"/>
  <c r="X77" i="4"/>
  <c r="X71" i="4"/>
  <c r="X13" i="4"/>
  <c r="X6" i="4"/>
  <c r="X83" i="4"/>
  <c r="X163" i="4"/>
  <c r="X223" i="4"/>
  <c r="X201" i="4"/>
  <c r="X216" i="4"/>
  <c r="X200" i="4"/>
  <c r="X193" i="4"/>
  <c r="X70" i="4"/>
  <c r="X14" i="4"/>
  <c r="X194" i="4"/>
  <c r="X181" i="4"/>
  <c r="X235" i="4"/>
  <c r="X138" i="4"/>
  <c r="X115" i="4"/>
  <c r="X114" i="4"/>
  <c r="X204" i="4"/>
  <c r="X234" i="4"/>
  <c r="X69" i="4"/>
  <c r="X15" i="4"/>
  <c r="X30" i="4"/>
  <c r="X20" i="4"/>
  <c r="X41" i="4"/>
  <c r="X65" i="4"/>
  <c r="X109" i="4"/>
  <c r="X11" i="4"/>
  <c r="X27" i="4"/>
  <c r="X19" i="4"/>
  <c r="X40" i="4"/>
  <c r="X9" i="4"/>
  <c r="X107" i="4"/>
  <c r="X136" i="4"/>
  <c r="X113" i="4"/>
  <c r="X88" i="4"/>
  <c r="X112" i="4"/>
  <c r="X227" i="4"/>
  <c r="X210" i="4"/>
  <c r="X187" i="4"/>
  <c r="X79" i="4"/>
  <c r="X4" i="4"/>
  <c r="X31" i="4"/>
  <c r="X24" i="4"/>
  <c r="X57" i="4"/>
  <c r="X39" i="4"/>
  <c r="X63" i="4"/>
  <c r="X186" i="4"/>
  <c r="X198" i="4"/>
  <c r="X217" i="4"/>
  <c r="X205" i="4"/>
  <c r="X215" i="4"/>
  <c r="X197" i="4"/>
  <c r="X214" i="4"/>
  <c r="X196" i="4"/>
  <c r="X213" i="4"/>
  <c r="X195" i="4"/>
  <c r="X183" i="4"/>
  <c r="X108" i="4"/>
  <c r="X137" i="4"/>
  <c r="X140" i="4"/>
  <c r="X130" i="4"/>
  <c r="X212" i="4"/>
  <c r="X182" i="4"/>
  <c r="X226" i="4"/>
  <c r="X211" i="4"/>
  <c r="X106" i="4"/>
  <c r="X124" i="4"/>
  <c r="X110" i="4"/>
  <c r="X101" i="4"/>
  <c r="X161" i="4"/>
  <c r="X209" i="4"/>
  <c r="X236" i="4"/>
  <c r="X105" i="4"/>
  <c r="X123" i="4"/>
  <c r="X156" i="4"/>
  <c r="X100" i="4"/>
  <c r="X160" i="4"/>
  <c r="X208" i="4"/>
  <c r="X179" i="4"/>
  <c r="X232" i="4"/>
  <c r="X53" i="4"/>
  <c r="X104" i="4"/>
  <c r="X122" i="4"/>
  <c r="X155" i="4"/>
  <c r="X99" i="4"/>
  <c r="X159" i="4"/>
  <c r="X52" i="4"/>
  <c r="X167" i="4"/>
  <c r="X121" i="4"/>
  <c r="X154" i="4"/>
  <c r="X98" i="4"/>
  <c r="X158" i="4"/>
  <c r="X233" i="4"/>
  <c r="X237" i="4"/>
  <c r="X119" i="4"/>
  <c r="X228" i="4"/>
  <c r="X85" i="4"/>
  <c r="X62" i="4"/>
  <c r="X84" i="4"/>
  <c r="X68" i="4"/>
  <c r="X50" i="4"/>
  <c r="X58" i="4"/>
  <c r="X64" i="4"/>
  <c r="X67" i="4"/>
  <c r="X49" i="4"/>
  <c r="X55" i="4"/>
  <c r="X66" i="4"/>
  <c r="X48" i="4"/>
  <c r="X54" i="4"/>
  <c r="X75" i="4"/>
  <c r="X34" i="4"/>
  <c r="X29" i="4"/>
  <c r="X47" i="4"/>
  <c r="X21" i="4"/>
  <c r="X38" i="4"/>
  <c r="X74" i="4"/>
  <c r="X33" i="4"/>
  <c r="X28" i="4"/>
  <c r="X46" i="4"/>
  <c r="X22" i="4"/>
  <c r="X37" i="4"/>
  <c r="X73" i="4"/>
  <c r="X32" i="4"/>
  <c r="X26" i="4"/>
  <c r="X45" i="4"/>
  <c r="X60" i="4"/>
  <c r="X36" i="4"/>
  <c r="X8" i="4"/>
  <c r="X91" i="4"/>
  <c r="X90" i="4"/>
  <c r="X72" i="4"/>
  <c r="X3" i="4"/>
  <c r="X25" i="4"/>
  <c r="X18" i="4"/>
  <c r="X61" i="4"/>
  <c r="X35" i="4"/>
  <c r="X7" i="4"/>
  <c r="X89" i="4"/>
  <c r="L186" i="4"/>
  <c r="N186" i="4" s="1"/>
  <c r="M192" i="4"/>
  <c r="M221" i="4"/>
  <c r="M183" i="4"/>
  <c r="L221" i="4"/>
  <c r="V174" i="4"/>
  <c r="L234" i="4"/>
  <c r="L177" i="4"/>
  <c r="O186" i="4"/>
  <c r="M185" i="4"/>
  <c r="M182" i="4"/>
  <c r="L237" i="4"/>
  <c r="L172" i="4"/>
  <c r="L168" i="4"/>
  <c r="N168" i="4" s="1"/>
  <c r="V179" i="4"/>
  <c r="M180" i="4"/>
  <c r="U173" i="4"/>
  <c r="M176" i="4"/>
  <c r="L191" i="4"/>
  <c r="N191" i="4" s="1"/>
  <c r="M234" i="4"/>
  <c r="L231" i="4"/>
  <c r="N231" i="4" s="1"/>
  <c r="O238" i="4"/>
  <c r="M191" i="4"/>
  <c r="L193" i="4"/>
  <c r="M177" i="4"/>
  <c r="L179" i="4"/>
  <c r="N179" i="4" s="1"/>
  <c r="L236" i="4"/>
  <c r="N236" i="4" s="1"/>
  <c r="O234" i="4"/>
  <c r="L132" i="4"/>
  <c r="L239" i="4"/>
  <c r="N239" i="4" s="1"/>
  <c r="L232" i="4"/>
  <c r="N232" i="4" s="1"/>
  <c r="M232" i="4"/>
  <c r="O237" i="4"/>
  <c r="O183" i="4"/>
  <c r="W237" i="4"/>
  <c r="O192" i="4"/>
  <c r="L183" i="4"/>
  <c r="L238" i="4"/>
  <c r="N238" i="4" s="1"/>
  <c r="O239" i="4"/>
  <c r="L173" i="4"/>
  <c r="L199" i="4"/>
  <c r="W178" i="4"/>
  <c r="V193" i="4"/>
  <c r="L233" i="4"/>
  <c r="L194" i="4"/>
  <c r="L131" i="4"/>
  <c r="L107" i="4"/>
  <c r="L146" i="4"/>
  <c r="N146" i="4" s="1"/>
  <c r="U188" i="4"/>
  <c r="U174" i="4"/>
  <c r="L184" i="4"/>
  <c r="M233" i="4"/>
  <c r="V237" i="4"/>
  <c r="M237" i="4"/>
  <c r="L171" i="4"/>
  <c r="N171" i="4" s="1"/>
  <c r="O199" i="4"/>
  <c r="M141" i="4"/>
  <c r="M131" i="4"/>
  <c r="M162" i="4"/>
  <c r="V178" i="4"/>
  <c r="U238" i="4"/>
  <c r="U178" i="4"/>
  <c r="L95" i="4"/>
  <c r="L128" i="4"/>
  <c r="N128" i="4" s="1"/>
  <c r="L161" i="4"/>
  <c r="N161" i="4" s="1"/>
  <c r="V221" i="4"/>
  <c r="O221" i="4"/>
  <c r="L185" i="4"/>
  <c r="W234" i="4"/>
  <c r="M211" i="4"/>
  <c r="O177" i="4"/>
  <c r="L174" i="4"/>
  <c r="L208" i="4"/>
  <c r="N208" i="4" s="1"/>
  <c r="L204" i="4"/>
  <c r="V186" i="4"/>
  <c r="M235" i="4"/>
  <c r="M175" i="4"/>
  <c r="L133" i="4"/>
  <c r="M168" i="4"/>
  <c r="L198" i="4"/>
  <c r="N198" i="4" s="1"/>
  <c r="U172" i="4"/>
  <c r="V181" i="4"/>
  <c r="L189" i="4"/>
  <c r="O231" i="4"/>
  <c r="M194" i="4"/>
  <c r="V235" i="4"/>
  <c r="L94" i="4"/>
  <c r="L97" i="4"/>
  <c r="V195" i="4"/>
  <c r="U239" i="4"/>
  <c r="L235" i="4"/>
  <c r="W173" i="4"/>
  <c r="L170" i="4"/>
  <c r="N170" i="4" s="1"/>
  <c r="L229" i="4"/>
  <c r="N229" i="4" s="1"/>
  <c r="U176" i="4"/>
  <c r="U236" i="4"/>
  <c r="O232" i="4"/>
  <c r="M179" i="4"/>
  <c r="W235" i="4"/>
  <c r="M151" i="4"/>
  <c r="M94" i="4"/>
  <c r="L155" i="4"/>
  <c r="N155" i="4" s="1"/>
  <c r="L99" i="4"/>
  <c r="N99" i="4" s="1"/>
  <c r="L159" i="4"/>
  <c r="W137" i="4"/>
  <c r="O146" i="4"/>
  <c r="L126" i="4"/>
  <c r="N126" i="4" s="1"/>
  <c r="L108" i="4"/>
  <c r="O133" i="4"/>
  <c r="L96" i="4"/>
  <c r="N96" i="4" s="1"/>
  <c r="L129" i="4"/>
  <c r="N129" i="4" s="1"/>
  <c r="L125" i="4"/>
  <c r="N125" i="4" s="1"/>
  <c r="V184" i="4"/>
  <c r="V192" i="4"/>
  <c r="M231" i="4"/>
  <c r="L93" i="4"/>
  <c r="N93" i="4" s="1"/>
  <c r="V182" i="4"/>
  <c r="W202" i="4"/>
  <c r="W231" i="4"/>
  <c r="L182" i="4"/>
  <c r="V236" i="4"/>
  <c r="O211" i="4"/>
  <c r="U234" i="4"/>
  <c r="M174" i="4"/>
  <c r="U235" i="4"/>
  <c r="U231" i="4"/>
  <c r="L224" i="4"/>
  <c r="M193" i="4"/>
  <c r="V183" i="4"/>
  <c r="M224" i="4"/>
  <c r="M236" i="4"/>
  <c r="L211" i="4"/>
  <c r="V231" i="4"/>
  <c r="U237" i="4"/>
  <c r="L205" i="4"/>
  <c r="W183" i="4"/>
  <c r="M188" i="4"/>
  <c r="M189" i="4"/>
  <c r="U233" i="4"/>
  <c r="O233" i="4"/>
  <c r="W177" i="4"/>
  <c r="L192" i="4"/>
  <c r="N192" i="4" s="1"/>
  <c r="W236" i="4"/>
  <c r="W232" i="4"/>
  <c r="V234" i="4"/>
  <c r="V233" i="4"/>
  <c r="W233" i="4"/>
  <c r="L228" i="4"/>
  <c r="L175" i="4"/>
  <c r="N175" i="4" s="1"/>
  <c r="U232" i="4"/>
  <c r="L213" i="4"/>
  <c r="N213" i="4" s="1"/>
  <c r="M204" i="4"/>
  <c r="W185" i="4"/>
  <c r="M205" i="4"/>
  <c r="V232" i="4"/>
  <c r="M178" i="4"/>
  <c r="W184" i="4"/>
  <c r="L178" i="4"/>
  <c r="N178" i="4" s="1"/>
  <c r="O210" i="4"/>
  <c r="V197" i="4"/>
  <c r="W172" i="4"/>
  <c r="O127" i="4"/>
  <c r="L222" i="4"/>
  <c r="V239" i="4"/>
  <c r="O235" i="4"/>
  <c r="M239" i="4"/>
  <c r="V238" i="4"/>
  <c r="O236" i="4"/>
  <c r="M238" i="4"/>
  <c r="M152" i="4"/>
  <c r="M103" i="4"/>
  <c r="L139" i="4"/>
  <c r="N139" i="4" s="1"/>
  <c r="L162" i="4"/>
  <c r="N162" i="4" s="1"/>
  <c r="M139" i="4"/>
  <c r="M159" i="4"/>
  <c r="W133" i="4"/>
  <c r="W102" i="4"/>
  <c r="U150" i="4"/>
  <c r="V133" i="4"/>
  <c r="O96" i="4"/>
  <c r="U129" i="4"/>
  <c r="M125" i="4"/>
  <c r="M150" i="4"/>
  <c r="U95" i="4"/>
  <c r="L110" i="4"/>
  <c r="N110" i="4" s="1"/>
  <c r="L101" i="4"/>
  <c r="N101" i="4" s="1"/>
  <c r="M133" i="4"/>
  <c r="O97" i="4"/>
  <c r="O208" i="4"/>
  <c r="W239" i="4"/>
  <c r="W238" i="4"/>
  <c r="V177" i="4"/>
  <c r="O174" i="4"/>
  <c r="U177" i="4"/>
  <c r="L153" i="4"/>
  <c r="L227" i="4"/>
  <c r="N227" i="4" s="1"/>
  <c r="V204" i="4"/>
  <c r="W174" i="4"/>
  <c r="O172" i="4"/>
  <c r="W204" i="4"/>
  <c r="V172" i="4"/>
  <c r="U221" i="4"/>
  <c r="U204" i="4"/>
  <c r="U185" i="4"/>
  <c r="O189" i="4"/>
  <c r="M173" i="4"/>
  <c r="L188" i="4"/>
  <c r="L176" i="4"/>
  <c r="U189" i="4"/>
  <c r="O182" i="4"/>
  <c r="M171" i="4"/>
  <c r="L187" i="4"/>
  <c r="N187" i="4" s="1"/>
  <c r="U183" i="4"/>
  <c r="O178" i="4"/>
  <c r="U192" i="4"/>
  <c r="W187" i="4"/>
  <c r="O179" i="4"/>
  <c r="O222" i="4"/>
  <c r="W215" i="4"/>
  <c r="O204" i="4"/>
  <c r="V203" i="4"/>
  <c r="W189" i="4"/>
  <c r="U179" i="4"/>
  <c r="M172" i="4"/>
  <c r="W199" i="4"/>
  <c r="M184" i="4"/>
  <c r="L223" i="4"/>
  <c r="N223" i="4" s="1"/>
  <c r="U213" i="4"/>
  <c r="W179" i="4"/>
  <c r="V189" i="4"/>
  <c r="V171" i="4"/>
  <c r="L144" i="4"/>
  <c r="N144" i="4" s="1"/>
  <c r="L134" i="4"/>
  <c r="N134" i="4" s="1"/>
  <c r="M210" i="4"/>
  <c r="U193" i="4"/>
  <c r="M190" i="4"/>
  <c r="W96" i="4"/>
  <c r="L214" i="4"/>
  <c r="N214" i="4" s="1"/>
  <c r="U191" i="4"/>
  <c r="U175" i="4"/>
  <c r="O181" i="4"/>
  <c r="U218" i="4"/>
  <c r="V209" i="4"/>
  <c r="W193" i="4"/>
  <c r="M187" i="4"/>
  <c r="W191" i="4"/>
  <c r="U184" i="4"/>
  <c r="O193" i="4"/>
  <c r="O128" i="4"/>
  <c r="M197" i="4"/>
  <c r="M201" i="4"/>
  <c r="O180" i="4"/>
  <c r="L181" i="4"/>
  <c r="M220" i="4"/>
  <c r="O190" i="4"/>
  <c r="U133" i="4"/>
  <c r="V180" i="4"/>
  <c r="O194" i="4"/>
  <c r="U181" i="4"/>
  <c r="U128" i="4"/>
  <c r="W143" i="4"/>
  <c r="O140" i="4"/>
  <c r="V163" i="4"/>
  <c r="V194" i="4"/>
  <c r="M181" i="4"/>
  <c r="W110" i="4"/>
  <c r="O101" i="4"/>
  <c r="L206" i="4"/>
  <c r="N206" i="4" s="1"/>
  <c r="L180" i="4"/>
  <c r="O93" i="4"/>
  <c r="O148" i="4"/>
  <c r="L112" i="4"/>
  <c r="W216" i="4"/>
  <c r="L217" i="4"/>
  <c r="L219" i="4"/>
  <c r="N219" i="4" s="1"/>
  <c r="L212" i="4"/>
  <c r="W198" i="4"/>
  <c r="L201" i="4"/>
  <c r="U180" i="4"/>
  <c r="O184" i="4"/>
  <c r="V210" i="4"/>
  <c r="O200" i="4"/>
  <c r="L203" i="4"/>
  <c r="N203" i="4" s="1"/>
  <c r="L148" i="4"/>
  <c r="M126" i="4"/>
  <c r="O153" i="4"/>
  <c r="W220" i="4"/>
  <c r="U209" i="4"/>
  <c r="L147" i="4"/>
  <c r="O151" i="4"/>
  <c r="W209" i="4"/>
  <c r="W180" i="4"/>
  <c r="O187" i="4"/>
  <c r="O191" i="4"/>
  <c r="V218" i="4"/>
  <c r="V187" i="4"/>
  <c r="O171" i="4"/>
  <c r="U187" i="4"/>
  <c r="L218" i="4"/>
  <c r="N218" i="4" s="1"/>
  <c r="W206" i="4"/>
  <c r="M203" i="4"/>
  <c r="L200" i="4"/>
  <c r="W217" i="4"/>
  <c r="W203" i="4"/>
  <c r="L207" i="4"/>
  <c r="N207" i="4" s="1"/>
  <c r="L196" i="4"/>
  <c r="N196" i="4" s="1"/>
  <c r="W221" i="4"/>
  <c r="V185" i="4"/>
  <c r="V173" i="4"/>
  <c r="O185" i="4"/>
  <c r="O173" i="4"/>
  <c r="W182" i="4"/>
  <c r="V188" i="4"/>
  <c r="V176" i="4"/>
  <c r="U190" i="4"/>
  <c r="O188" i="4"/>
  <c r="O176" i="4"/>
  <c r="U223" i="4"/>
  <c r="L230" i="4"/>
  <c r="N230" i="4" s="1"/>
  <c r="M198" i="4"/>
  <c r="W181" i="4"/>
  <c r="W161" i="4"/>
  <c r="O195" i="4"/>
  <c r="W194" i="4"/>
  <c r="W171" i="4"/>
  <c r="V175" i="4"/>
  <c r="O175" i="4"/>
  <c r="U147" i="4"/>
  <c r="U130" i="4"/>
  <c r="O217" i="4"/>
  <c r="W200" i="4"/>
  <c r="L210" i="4"/>
  <c r="O197" i="4"/>
  <c r="W192" i="4"/>
  <c r="U186" i="4"/>
  <c r="W211" i="4"/>
  <c r="O209" i="4"/>
  <c r="L220" i="4"/>
  <c r="V216" i="4"/>
  <c r="W214" i="4"/>
  <c r="M196" i="4"/>
  <c r="M186" i="4"/>
  <c r="O103" i="4"/>
  <c r="M144" i="4"/>
  <c r="M134" i="4"/>
  <c r="L140" i="4"/>
  <c r="L130" i="4"/>
  <c r="U198" i="4"/>
  <c r="O203" i="4"/>
  <c r="L195" i="4"/>
  <c r="V191" i="4"/>
  <c r="V104" i="4"/>
  <c r="V211" i="4"/>
  <c r="L209" i="4"/>
  <c r="N209" i="4" s="1"/>
  <c r="W195" i="4"/>
  <c r="M195" i="4"/>
  <c r="W190" i="4"/>
  <c r="U182" i="4"/>
  <c r="L190" i="4"/>
  <c r="M157" i="4"/>
  <c r="M127" i="4"/>
  <c r="W227" i="4"/>
  <c r="U205" i="4"/>
  <c r="W89" i="4"/>
  <c r="M118" i="4"/>
  <c r="V220" i="4"/>
  <c r="M217" i="4"/>
  <c r="O219" i="4"/>
  <c r="O212" i="4"/>
  <c r="U206" i="4"/>
  <c r="U194" i="4"/>
  <c r="U171" i="4"/>
  <c r="U217" i="4"/>
  <c r="M216" i="4"/>
  <c r="V206" i="4"/>
  <c r="U207" i="4"/>
  <c r="W186" i="4"/>
  <c r="O198" i="4"/>
  <c r="M209" i="4"/>
  <c r="O218" i="4"/>
  <c r="U203" i="4"/>
  <c r="W188" i="4"/>
  <c r="W176" i="4"/>
  <c r="V190" i="4"/>
  <c r="U211" i="4"/>
  <c r="U195" i="4"/>
  <c r="O205" i="4"/>
  <c r="M206" i="4"/>
  <c r="V198" i="4"/>
  <c r="M207" i="4"/>
  <c r="W175" i="4"/>
  <c r="O150" i="4"/>
  <c r="M218" i="4"/>
  <c r="O206" i="4"/>
  <c r="W130" i="4"/>
  <c r="V217" i="4"/>
  <c r="O213" i="4"/>
  <c r="L216" i="4"/>
  <c r="W205" i="4"/>
  <c r="V200" i="4"/>
  <c r="O207" i="4"/>
  <c r="O196" i="4"/>
  <c r="M200" i="4"/>
  <c r="O159" i="4"/>
  <c r="W228" i="4"/>
  <c r="W159" i="4"/>
  <c r="W155" i="4"/>
  <c r="W99" i="4"/>
  <c r="W223" i="4"/>
  <c r="V214" i="4"/>
  <c r="V199" i="4"/>
  <c r="U202" i="4"/>
  <c r="M199" i="4"/>
  <c r="L202" i="4"/>
  <c r="W126" i="4"/>
  <c r="O126" i="4"/>
  <c r="M214" i="4"/>
  <c r="V93" i="4"/>
  <c r="O227" i="4"/>
  <c r="V213" i="4"/>
  <c r="W210" i="4"/>
  <c r="W197" i="4"/>
  <c r="U201" i="4"/>
  <c r="O202" i="4"/>
  <c r="V150" i="4"/>
  <c r="M140" i="4"/>
  <c r="M213" i="4"/>
  <c r="L17" i="4"/>
  <c r="N17" i="4" s="1"/>
  <c r="L37" i="4"/>
  <c r="N37" i="4" s="1"/>
  <c r="M87" i="4"/>
  <c r="L76" i="4"/>
  <c r="N76" i="4" s="1"/>
  <c r="L39" i="4"/>
  <c r="N39" i="4" s="1"/>
  <c r="M112" i="4"/>
  <c r="V170" i="4"/>
  <c r="L150" i="4"/>
  <c r="N150" i="4" s="1"/>
  <c r="U102" i="4"/>
  <c r="W150" i="4"/>
  <c r="U220" i="4"/>
  <c r="W218" i="4"/>
  <c r="W207" i="4"/>
  <c r="W196" i="4"/>
  <c r="V205" i="4"/>
  <c r="U200" i="4"/>
  <c r="O201" i="4"/>
  <c r="V130" i="4"/>
  <c r="U199" i="4"/>
  <c r="V126" i="4"/>
  <c r="M170" i="4"/>
  <c r="M130" i="4"/>
  <c r="U170" i="4"/>
  <c r="U132" i="4"/>
  <c r="W213" i="4"/>
  <c r="W201" i="4"/>
  <c r="V207" i="4"/>
  <c r="V196" i="4"/>
  <c r="U159" i="4"/>
  <c r="O229" i="4"/>
  <c r="U214" i="4"/>
  <c r="W93" i="4"/>
  <c r="U126" i="4"/>
  <c r="V202" i="4"/>
  <c r="U210" i="4"/>
  <c r="U197" i="4"/>
  <c r="M202" i="4"/>
  <c r="L197" i="4"/>
  <c r="W128" i="4"/>
  <c r="O99" i="4"/>
  <c r="L102" i="4"/>
  <c r="M230" i="4"/>
  <c r="W134" i="4"/>
  <c r="O130" i="4"/>
  <c r="O214" i="4"/>
  <c r="V201" i="4"/>
  <c r="U196" i="4"/>
  <c r="V96" i="4"/>
  <c r="L157" i="4"/>
  <c r="U208" i="4"/>
  <c r="V95" i="4"/>
  <c r="U157" i="4"/>
  <c r="W222" i="4"/>
  <c r="O142" i="4"/>
  <c r="U164" i="4"/>
  <c r="L115" i="4"/>
  <c r="N115" i="4" s="1"/>
  <c r="V152" i="4"/>
  <c r="L142" i="4"/>
  <c r="L225" i="4"/>
  <c r="N225" i="4" s="1"/>
  <c r="W219" i="4"/>
  <c r="W212" i="4"/>
  <c r="V215" i="4"/>
  <c r="M215" i="4"/>
  <c r="L70" i="4"/>
  <c r="N70" i="4" s="1"/>
  <c r="L27" i="4"/>
  <c r="N27" i="4" s="1"/>
  <c r="L8" i="4"/>
  <c r="N8" i="4" s="1"/>
  <c r="M80" i="4"/>
  <c r="W95" i="4"/>
  <c r="V128" i="4"/>
  <c r="M128" i="4"/>
  <c r="W152" i="4"/>
  <c r="O168" i="4"/>
  <c r="L152" i="4"/>
  <c r="W153" i="4"/>
  <c r="U152" i="4"/>
  <c r="U227" i="4"/>
  <c r="L149" i="4"/>
  <c r="N149" i="4" s="1"/>
  <c r="V132" i="4"/>
  <c r="O134" i="4"/>
  <c r="M132" i="4"/>
  <c r="U229" i="4"/>
  <c r="W208" i="4"/>
  <c r="U216" i="4"/>
  <c r="L164" i="4"/>
  <c r="W225" i="4"/>
  <c r="L111" i="4"/>
  <c r="N111" i="4" s="1"/>
  <c r="W170" i="4"/>
  <c r="V161" i="4"/>
  <c r="O132" i="4"/>
  <c r="M161" i="4"/>
  <c r="U224" i="4"/>
  <c r="V219" i="4"/>
  <c r="V212" i="4"/>
  <c r="U215" i="4"/>
  <c r="O216" i="4"/>
  <c r="M219" i="4"/>
  <c r="M212" i="4"/>
  <c r="L215" i="4"/>
  <c r="O124" i="4"/>
  <c r="V157" i="4"/>
  <c r="O161" i="4"/>
  <c r="L137" i="4"/>
  <c r="L145" i="4"/>
  <c r="N145" i="4" s="1"/>
  <c r="L135" i="4"/>
  <c r="N135" i="4" s="1"/>
  <c r="V227" i="4"/>
  <c r="O215" i="4"/>
  <c r="L166" i="4"/>
  <c r="N166" i="4" s="1"/>
  <c r="W132" i="4"/>
  <c r="U101" i="4"/>
  <c r="O157" i="4"/>
  <c r="V230" i="4"/>
  <c r="V208" i="4"/>
  <c r="M208" i="4"/>
  <c r="L89" i="4"/>
  <c r="U219" i="4"/>
  <c r="U212" i="4"/>
  <c r="W157" i="4"/>
  <c r="W229" i="4"/>
  <c r="O228" i="4"/>
  <c r="U81" i="4"/>
  <c r="O112" i="4"/>
  <c r="L123" i="4"/>
  <c r="M227" i="4"/>
  <c r="L86" i="4"/>
  <c r="N86" i="4" s="1"/>
  <c r="V102" i="4"/>
  <c r="W142" i="4"/>
  <c r="W224" i="4"/>
  <c r="L120" i="4"/>
  <c r="N120" i="4" s="1"/>
  <c r="U228" i="4"/>
  <c r="L167" i="4"/>
  <c r="O113" i="4"/>
  <c r="U168" i="4"/>
  <c r="O145" i="4"/>
  <c r="O135" i="4"/>
  <c r="V223" i="4"/>
  <c r="U230" i="4"/>
  <c r="O220" i="4"/>
  <c r="M223" i="4"/>
  <c r="W129" i="4"/>
  <c r="V129" i="4"/>
  <c r="M129" i="4"/>
  <c r="V222" i="4"/>
  <c r="O230" i="4"/>
  <c r="M222" i="4"/>
  <c r="L51" i="4"/>
  <c r="V148" i="4"/>
  <c r="U161" i="4"/>
  <c r="M97" i="4"/>
  <c r="W160" i="4"/>
  <c r="V225" i="4"/>
  <c r="M225" i="4"/>
  <c r="O224" i="4"/>
  <c r="O125" i="4"/>
  <c r="L92" i="4"/>
  <c r="M98" i="4"/>
  <c r="O136" i="4"/>
  <c r="U125" i="4"/>
  <c r="U156" i="4"/>
  <c r="U100" i="4"/>
  <c r="W230" i="4"/>
  <c r="U222" i="4"/>
  <c r="O223" i="4"/>
  <c r="W104" i="4"/>
  <c r="O123" i="4"/>
  <c r="U123" i="4"/>
  <c r="V125" i="4"/>
  <c r="U225" i="4"/>
  <c r="L48" i="4"/>
  <c r="N48" i="4" s="1"/>
  <c r="L59" i="4"/>
  <c r="N59" i="4" s="1"/>
  <c r="M85" i="4"/>
  <c r="L136" i="4"/>
  <c r="N136" i="4" s="1"/>
  <c r="U96" i="4"/>
  <c r="L60" i="4"/>
  <c r="N60" i="4" s="1"/>
  <c r="L66" i="4"/>
  <c r="N66" i="4" s="1"/>
  <c r="L65" i="4"/>
  <c r="N65" i="4" s="1"/>
  <c r="L34" i="4"/>
  <c r="N34" i="4" s="1"/>
  <c r="O86" i="4"/>
  <c r="W156" i="4"/>
  <c r="W125" i="4"/>
  <c r="U142" i="4"/>
  <c r="O152" i="4"/>
  <c r="O225" i="4"/>
  <c r="U80" i="4"/>
  <c r="L83" i="4"/>
  <c r="M124" i="4"/>
  <c r="U140" i="4"/>
  <c r="M96" i="4"/>
  <c r="V228" i="4"/>
  <c r="M228" i="4"/>
  <c r="L80" i="4"/>
  <c r="N80" i="4" s="1"/>
  <c r="L121" i="4"/>
  <c r="N121" i="4" s="1"/>
  <c r="U99" i="4"/>
  <c r="O129" i="4"/>
  <c r="M142" i="4"/>
  <c r="V229" i="4"/>
  <c r="M229" i="4"/>
  <c r="L122" i="4"/>
  <c r="V142" i="4"/>
  <c r="M101" i="4"/>
  <c r="V224" i="4"/>
  <c r="V166" i="4"/>
  <c r="V140" i="4"/>
  <c r="M99" i="4"/>
  <c r="V53" i="4"/>
  <c r="U52" i="4"/>
  <c r="V51" i="4"/>
  <c r="L52" i="4"/>
  <c r="W112" i="4"/>
  <c r="W141" i="4"/>
  <c r="V97" i="4"/>
  <c r="U167" i="4"/>
  <c r="V114" i="4"/>
  <c r="M148" i="4"/>
  <c r="W140" i="4"/>
  <c r="V110" i="4"/>
  <c r="V160" i="4"/>
  <c r="U134" i="4"/>
  <c r="L169" i="4"/>
  <c r="V112" i="4"/>
  <c r="M137" i="4"/>
  <c r="W101" i="4"/>
  <c r="V159" i="4"/>
  <c r="O170" i="4"/>
  <c r="W100" i="4"/>
  <c r="U122" i="4"/>
  <c r="M116" i="4"/>
  <c r="V94" i="4"/>
  <c r="U162" i="4"/>
  <c r="O110" i="4"/>
  <c r="M83" i="4"/>
  <c r="U110" i="4"/>
  <c r="O154" i="4"/>
  <c r="V107" i="4"/>
  <c r="L109" i="4"/>
  <c r="V122" i="4"/>
  <c r="U160" i="4"/>
  <c r="U92" i="4"/>
  <c r="U169" i="4"/>
  <c r="O143" i="4"/>
  <c r="O107" i="4"/>
  <c r="M109" i="4"/>
  <c r="U120" i="4"/>
  <c r="W168" i="4"/>
  <c r="V101" i="4"/>
  <c r="U93" i="4"/>
  <c r="O102" i="4"/>
  <c r="O160" i="4"/>
  <c r="W122" i="4"/>
  <c r="M81" i="4"/>
  <c r="L87" i="4"/>
  <c r="N87" i="4" s="1"/>
  <c r="L90" i="4"/>
  <c r="V99" i="4"/>
  <c r="O94" i="4"/>
  <c r="M110" i="4"/>
  <c r="M107" i="4"/>
  <c r="O144" i="4"/>
  <c r="O158" i="4"/>
  <c r="M160" i="4"/>
  <c r="L160" i="4"/>
  <c r="N160" i="4" s="1"/>
  <c r="L88" i="4"/>
  <c r="U139" i="4"/>
  <c r="M95" i="4"/>
  <c r="W131" i="4"/>
  <c r="M158" i="4"/>
  <c r="O80" i="4"/>
  <c r="M93" i="4"/>
  <c r="L100" i="4"/>
  <c r="U116" i="4"/>
  <c r="L119" i="4"/>
  <c r="N119" i="4" s="1"/>
  <c r="O98" i="4"/>
  <c r="O156" i="4"/>
  <c r="W114" i="4"/>
  <c r="U117" i="4"/>
  <c r="W164" i="4"/>
  <c r="U109" i="4"/>
  <c r="L156" i="4"/>
  <c r="U154" i="4"/>
  <c r="U114" i="4"/>
  <c r="O122" i="4"/>
  <c r="M136" i="4"/>
  <c r="L117" i="4"/>
  <c r="U146" i="4"/>
  <c r="V90" i="4"/>
  <c r="W111" i="4"/>
  <c r="U113" i="4"/>
  <c r="O120" i="4"/>
  <c r="L116" i="4"/>
  <c r="W119" i="4"/>
  <c r="W94" i="4"/>
  <c r="W97" i="4"/>
  <c r="V156" i="4"/>
  <c r="V100" i="4"/>
  <c r="U145" i="4"/>
  <c r="U135" i="4"/>
  <c r="O141" i="4"/>
  <c r="O131" i="4"/>
  <c r="M156" i="4"/>
  <c r="M100" i="4"/>
  <c r="V164" i="4"/>
  <c r="U112" i="4"/>
  <c r="O119" i="4"/>
  <c r="M123" i="4"/>
  <c r="V155" i="4"/>
  <c r="U144" i="4"/>
  <c r="M155" i="4"/>
  <c r="W53" i="4"/>
  <c r="L104" i="4"/>
  <c r="V136" i="4"/>
  <c r="U111" i="4"/>
  <c r="O117" i="4"/>
  <c r="M122" i="4"/>
  <c r="L114" i="4"/>
  <c r="W117" i="4"/>
  <c r="W92" i="4"/>
  <c r="W169" i="4"/>
  <c r="V154" i="4"/>
  <c r="V98" i="4"/>
  <c r="V158" i="4"/>
  <c r="U143" i="4"/>
  <c r="O139" i="4"/>
  <c r="O162" i="4"/>
  <c r="M154" i="4"/>
  <c r="L143" i="4"/>
  <c r="W87" i="4"/>
  <c r="V123" i="4"/>
  <c r="O116" i="4"/>
  <c r="M120" i="4"/>
  <c r="L113" i="4"/>
  <c r="W146" i="4"/>
  <c r="V153" i="4"/>
  <c r="M153" i="4"/>
  <c r="V120" i="4"/>
  <c r="O114" i="4"/>
  <c r="M119" i="4"/>
  <c r="W145" i="4"/>
  <c r="W135" i="4"/>
  <c r="V103" i="4"/>
  <c r="V151" i="4"/>
  <c r="V127" i="4"/>
  <c r="U141" i="4"/>
  <c r="U131" i="4"/>
  <c r="O100" i="4"/>
  <c r="L141" i="4"/>
  <c r="V119" i="4"/>
  <c r="W144" i="4"/>
  <c r="O155" i="4"/>
  <c r="M102" i="4"/>
  <c r="O84" i="4"/>
  <c r="V117" i="4"/>
  <c r="O165" i="4"/>
  <c r="V116" i="4"/>
  <c r="M111" i="4"/>
  <c r="O81" i="4"/>
  <c r="L84" i="4"/>
  <c r="W163" i="4"/>
  <c r="V113" i="4"/>
  <c r="V149" i="4"/>
  <c r="L165" i="4"/>
  <c r="N165" i="4" s="1"/>
  <c r="U155" i="4"/>
  <c r="O109" i="4"/>
  <c r="O83" i="4"/>
  <c r="W149" i="4"/>
  <c r="W139" i="4"/>
  <c r="W162" i="4"/>
  <c r="V92" i="4"/>
  <c r="V169" i="4"/>
  <c r="U98" i="4"/>
  <c r="U158" i="4"/>
  <c r="M92" i="4"/>
  <c r="M169" i="4"/>
  <c r="L154" i="4"/>
  <c r="L98" i="4"/>
  <c r="N98" i="4" s="1"/>
  <c r="L158" i="4"/>
  <c r="N158" i="4" s="1"/>
  <c r="O108" i="4"/>
  <c r="L82" i="4"/>
  <c r="W148" i="4"/>
  <c r="V111" i="4"/>
  <c r="W147" i="4"/>
  <c r="L163" i="4"/>
  <c r="V146" i="4"/>
  <c r="V168" i="4"/>
  <c r="U153" i="4"/>
  <c r="O95" i="4"/>
  <c r="M146" i="4"/>
  <c r="V145" i="4"/>
  <c r="V135" i="4"/>
  <c r="U103" i="4"/>
  <c r="U151" i="4"/>
  <c r="U127" i="4"/>
  <c r="M145" i="4"/>
  <c r="M135" i="4"/>
  <c r="L103" i="4"/>
  <c r="L151" i="4"/>
  <c r="L127" i="4"/>
  <c r="N127" i="4" s="1"/>
  <c r="L32" i="4"/>
  <c r="N32" i="4" s="1"/>
  <c r="L4" i="4"/>
  <c r="N4" i="4" s="1"/>
  <c r="V109" i="4"/>
  <c r="W123" i="4"/>
  <c r="V144" i="4"/>
  <c r="V134" i="4"/>
  <c r="W154" i="4"/>
  <c r="W98" i="4"/>
  <c r="W158" i="4"/>
  <c r="V143" i="4"/>
  <c r="O92" i="4"/>
  <c r="O169" i="4"/>
  <c r="M143" i="4"/>
  <c r="L11" i="4"/>
  <c r="N11" i="4" s="1"/>
  <c r="W120" i="4"/>
  <c r="W116" i="4"/>
  <c r="U119" i="4"/>
  <c r="W103" i="4"/>
  <c r="W151" i="4"/>
  <c r="W127" i="4"/>
  <c r="V141" i="4"/>
  <c r="V131" i="4"/>
  <c r="U94" i="4"/>
  <c r="U97" i="4"/>
  <c r="M84" i="4"/>
  <c r="W113" i="4"/>
  <c r="W138" i="4"/>
  <c r="V139" i="4"/>
  <c r="V162" i="4"/>
  <c r="V91" i="4"/>
  <c r="L53" i="4"/>
  <c r="W136" i="4"/>
  <c r="V147" i="4"/>
  <c r="U163" i="4"/>
  <c r="O164" i="4"/>
  <c r="U107" i="4"/>
  <c r="L91" i="4"/>
  <c r="L106" i="4"/>
  <c r="W124" i="4"/>
  <c r="V138" i="4"/>
  <c r="U149" i="4"/>
  <c r="O163" i="4"/>
  <c r="O111" i="4"/>
  <c r="M117" i="4"/>
  <c r="U104" i="4"/>
  <c r="V137" i="4"/>
  <c r="U148" i="4"/>
  <c r="O149" i="4"/>
  <c r="W91" i="4"/>
  <c r="W121" i="4"/>
  <c r="V124" i="4"/>
  <c r="U138" i="4"/>
  <c r="O147" i="4"/>
  <c r="M114" i="4"/>
  <c r="W82" i="4"/>
  <c r="U137" i="4"/>
  <c r="O138" i="4"/>
  <c r="M165" i="4"/>
  <c r="M113" i="4"/>
  <c r="W88" i="4"/>
  <c r="M115" i="4"/>
  <c r="L118" i="4"/>
  <c r="N118" i="4" s="1"/>
  <c r="W80" i="4"/>
  <c r="U136" i="4"/>
  <c r="O137" i="4"/>
  <c r="M164" i="4"/>
  <c r="W109" i="4"/>
  <c r="L85" i="4"/>
  <c r="W118" i="4"/>
  <c r="V121" i="4"/>
  <c r="U124" i="4"/>
  <c r="M163" i="4"/>
  <c r="W107" i="4"/>
  <c r="M88" i="4"/>
  <c r="U83" i="4"/>
  <c r="M149" i="4"/>
  <c r="M86" i="4"/>
  <c r="V81" i="4"/>
  <c r="W115" i="4"/>
  <c r="V118" i="4"/>
  <c r="U121" i="4"/>
  <c r="M147" i="4"/>
  <c r="V82" i="4"/>
  <c r="O82" i="4"/>
  <c r="O121" i="4"/>
  <c r="M138" i="4"/>
  <c r="V80" i="4"/>
  <c r="W165" i="4"/>
  <c r="W84" i="4"/>
  <c r="V115" i="4"/>
  <c r="U118" i="4"/>
  <c r="M82" i="4"/>
  <c r="O118" i="4"/>
  <c r="L138" i="4"/>
  <c r="V165" i="4"/>
  <c r="U85" i="4"/>
  <c r="U115" i="4"/>
  <c r="U82" i="4"/>
  <c r="O53" i="4"/>
  <c r="O104" i="4"/>
  <c r="O115" i="4"/>
  <c r="M121" i="4"/>
  <c r="L124" i="4"/>
  <c r="U165" i="4"/>
  <c r="M105" i="4"/>
  <c r="O105" i="4"/>
  <c r="W86" i="4"/>
  <c r="V89" i="4"/>
  <c r="U51" i="4"/>
  <c r="U166" i="4"/>
  <c r="O52" i="4"/>
  <c r="O167" i="4"/>
  <c r="W85" i="4"/>
  <c r="V88" i="4"/>
  <c r="U91" i="4"/>
  <c r="O51" i="4"/>
  <c r="O166" i="4"/>
  <c r="M108" i="4"/>
  <c r="L81" i="4"/>
  <c r="V87" i="4"/>
  <c r="U90" i="4"/>
  <c r="O91" i="4"/>
  <c r="W83" i="4"/>
  <c r="V86" i="4"/>
  <c r="U89" i="4"/>
  <c r="O90" i="4"/>
  <c r="M106" i="4"/>
  <c r="V85" i="4"/>
  <c r="U88" i="4"/>
  <c r="O89" i="4"/>
  <c r="W81" i="4"/>
  <c r="V84" i="4"/>
  <c r="U87" i="4"/>
  <c r="O88" i="4"/>
  <c r="M53" i="4"/>
  <c r="M104" i="4"/>
  <c r="V83" i="4"/>
  <c r="U86" i="4"/>
  <c r="O87" i="4"/>
  <c r="M52" i="4"/>
  <c r="M167" i="4"/>
  <c r="M51" i="4"/>
  <c r="M166" i="4"/>
  <c r="L105" i="4"/>
  <c r="N105" i="4" s="1"/>
  <c r="W108" i="4"/>
  <c r="U84" i="4"/>
  <c r="O85" i="4"/>
  <c r="M91" i="4"/>
  <c r="M90" i="4"/>
  <c r="W106" i="4"/>
  <c r="M89" i="4"/>
  <c r="W105" i="4"/>
  <c r="V108" i="4"/>
  <c r="W51" i="4"/>
  <c r="W166" i="4"/>
  <c r="V105" i="4"/>
  <c r="U108" i="4"/>
  <c r="W90" i="4"/>
  <c r="V52" i="4"/>
  <c r="V167" i="4"/>
  <c r="U106" i="4"/>
  <c r="W52" i="4"/>
  <c r="W167" i="4"/>
  <c r="V106" i="4"/>
  <c r="U105" i="4"/>
  <c r="O106" i="4"/>
  <c r="U53" i="4"/>
  <c r="L68" i="4"/>
  <c r="N68" i="4" s="1"/>
  <c r="L50" i="4"/>
  <c r="N50" i="4" s="1"/>
  <c r="L57" i="4"/>
  <c r="N57" i="4" s="1"/>
  <c r="L6" i="4"/>
  <c r="N6" i="4" s="1"/>
  <c r="L14" i="4"/>
  <c r="N14" i="4" s="1"/>
  <c r="L19" i="4"/>
  <c r="N19" i="4" s="1"/>
  <c r="L41" i="4"/>
  <c r="N41" i="4" s="1"/>
  <c r="L78" i="4"/>
  <c r="N78" i="4" s="1"/>
  <c r="L73" i="4"/>
  <c r="N73" i="4" s="1"/>
  <c r="L26" i="4"/>
  <c r="N26" i="4" s="1"/>
  <c r="L23" i="4"/>
  <c r="N23" i="4" s="1"/>
  <c r="L42" i="4"/>
  <c r="N42" i="4" s="1"/>
  <c r="L45" i="4"/>
  <c r="N45" i="4" s="1"/>
  <c r="L54" i="4"/>
  <c r="N54" i="4" s="1"/>
  <c r="L74" i="4"/>
  <c r="N74" i="4" s="1"/>
  <c r="L28" i="4"/>
  <c r="N28" i="4" s="1"/>
  <c r="L24" i="4"/>
  <c r="N24" i="4" s="1"/>
  <c r="L43" i="4"/>
  <c r="N43" i="4" s="1"/>
  <c r="L33" i="4"/>
  <c r="N33" i="4" s="1"/>
  <c r="L46" i="4"/>
  <c r="N46" i="4" s="1"/>
  <c r="L55" i="4"/>
  <c r="N55" i="4" s="1"/>
  <c r="L63" i="4"/>
  <c r="N63" i="4" s="1"/>
  <c r="L77" i="4"/>
  <c r="N77" i="4" s="1"/>
  <c r="L15" i="4"/>
  <c r="N15" i="4" s="1"/>
  <c r="L40" i="4"/>
  <c r="N40" i="4" s="1"/>
  <c r="L67" i="4"/>
  <c r="N67" i="4" s="1"/>
  <c r="L49" i="4"/>
  <c r="N49" i="4" s="1"/>
  <c r="L56" i="4"/>
  <c r="N56" i="4" s="1"/>
  <c r="L5" i="4"/>
  <c r="N5" i="4" s="1"/>
  <c r="L12" i="4"/>
  <c r="N12" i="4" s="1"/>
  <c r="L16" i="4"/>
  <c r="N16" i="4" s="1"/>
  <c r="L36" i="4"/>
  <c r="N36" i="4" s="1"/>
  <c r="L7" i="4"/>
  <c r="N7" i="4" s="1"/>
  <c r="L35" i="4"/>
  <c r="N35" i="4" s="1"/>
  <c r="M226" i="4"/>
  <c r="L226" i="4"/>
  <c r="W226" i="4"/>
  <c r="V226" i="4"/>
  <c r="U226" i="4"/>
  <c r="O226" i="4"/>
  <c r="L75" i="4"/>
  <c r="N75" i="4" s="1"/>
  <c r="L29" i="4"/>
  <c r="N29" i="4" s="1"/>
  <c r="L44" i="4"/>
  <c r="N44" i="4" s="1"/>
  <c r="L47" i="4"/>
  <c r="N47" i="4" s="1"/>
  <c r="L58" i="4"/>
  <c r="N58" i="4" s="1"/>
  <c r="L64" i="4"/>
  <c r="N64" i="4" s="1"/>
  <c r="L20" i="4"/>
  <c r="N20" i="4" s="1"/>
  <c r="O79" i="4"/>
  <c r="O13" i="4"/>
  <c r="L69" i="4"/>
  <c r="N69" i="4" s="1"/>
  <c r="L31" i="4"/>
  <c r="N31" i="4" s="1"/>
  <c r="L61" i="4"/>
  <c r="N61" i="4" s="1"/>
  <c r="L72" i="4"/>
  <c r="N72" i="4" s="1"/>
  <c r="L25" i="4"/>
  <c r="N25" i="4" s="1"/>
  <c r="L71" i="4"/>
  <c r="N71" i="4" s="1"/>
  <c r="L30" i="4"/>
  <c r="N30" i="4" s="1"/>
  <c r="L22" i="4"/>
  <c r="N22" i="4" s="1"/>
  <c r="L9" i="4"/>
  <c r="N9" i="4" s="1"/>
  <c r="L3" i="4"/>
  <c r="L18" i="4"/>
  <c r="N18" i="4" s="1"/>
  <c r="L38" i="4"/>
  <c r="N38" i="4" s="1"/>
  <c r="L21" i="4"/>
  <c r="N21" i="4" s="1"/>
  <c r="L10" i="4"/>
  <c r="N10" i="4" s="1"/>
  <c r="L62" i="4"/>
  <c r="O20" i="4"/>
  <c r="O35" i="4"/>
  <c r="O71" i="4"/>
  <c r="O4" i="4"/>
  <c r="O30" i="4"/>
  <c r="O17" i="4"/>
  <c r="O22" i="4"/>
  <c r="O37" i="4"/>
  <c r="O9" i="4"/>
  <c r="O70" i="4"/>
  <c r="O12" i="4"/>
  <c r="O27" i="4"/>
  <c r="O16" i="4"/>
  <c r="O60" i="4"/>
  <c r="O36" i="4"/>
  <c r="O8" i="4"/>
  <c r="O62" i="4"/>
  <c r="O69" i="4"/>
  <c r="O31" i="4"/>
  <c r="O61" i="4"/>
  <c r="O7" i="4"/>
  <c r="O78" i="4"/>
  <c r="O68" i="4"/>
  <c r="O14" i="4"/>
  <c r="O50" i="4"/>
  <c r="O19" i="4"/>
  <c r="O57" i="4"/>
  <c r="O41" i="4"/>
  <c r="O6" i="4"/>
  <c r="O77" i="4"/>
  <c r="O67" i="4"/>
  <c r="O15" i="4"/>
  <c r="O49" i="4"/>
  <c r="O56" i="4"/>
  <c r="O40" i="4"/>
  <c r="O5" i="4"/>
  <c r="O76" i="4"/>
  <c r="O66" i="4"/>
  <c r="O11" i="4"/>
  <c r="O48" i="4"/>
  <c r="O59" i="4"/>
  <c r="O39" i="4"/>
  <c r="O65" i="4"/>
  <c r="O75" i="4"/>
  <c r="O34" i="4"/>
  <c r="O29" i="4"/>
  <c r="O47" i="4"/>
  <c r="O58" i="4"/>
  <c r="O44" i="4"/>
  <c r="O64" i="4"/>
  <c r="O74" i="4"/>
  <c r="O33" i="4"/>
  <c r="O28" i="4"/>
  <c r="O46" i="4"/>
  <c r="O24" i="4"/>
  <c r="O55" i="4"/>
  <c r="O43" i="4"/>
  <c r="O63" i="4"/>
  <c r="O73" i="4"/>
  <c r="O32" i="4"/>
  <c r="O26" i="4"/>
  <c r="O45" i="4"/>
  <c r="O23" i="4"/>
  <c r="O54" i="4"/>
  <c r="O42" i="4"/>
  <c r="O72" i="4"/>
  <c r="O3" i="4"/>
  <c r="O25" i="4"/>
  <c r="O18" i="4"/>
  <c r="O21" i="4"/>
  <c r="O38" i="4"/>
  <c r="O10" i="4"/>
  <c r="L79" i="4"/>
  <c r="N79" i="4" s="1"/>
  <c r="L13" i="4"/>
  <c r="N13" i="4" s="1"/>
  <c r="V74" i="4"/>
  <c r="V28" i="4"/>
  <c r="V24" i="4"/>
  <c r="V43" i="4"/>
  <c r="V73" i="4"/>
  <c r="V26" i="4"/>
  <c r="V23" i="4"/>
  <c r="V42" i="4"/>
  <c r="V72" i="4"/>
  <c r="V25" i="4"/>
  <c r="V21" i="4"/>
  <c r="V10" i="4"/>
  <c r="V71" i="4"/>
  <c r="V30" i="4"/>
  <c r="V22" i="4"/>
  <c r="V9" i="4"/>
  <c r="V70" i="4"/>
  <c r="V27" i="4"/>
  <c r="V60" i="4"/>
  <c r="V8" i="4"/>
  <c r="V69" i="4"/>
  <c r="V31" i="4"/>
  <c r="V61" i="4"/>
  <c r="V7" i="4"/>
  <c r="V44" i="4"/>
  <c r="V68" i="4"/>
  <c r="V50" i="4"/>
  <c r="V57" i="4"/>
  <c r="V6" i="4"/>
  <c r="V29" i="4"/>
  <c r="V67" i="4"/>
  <c r="V49" i="4"/>
  <c r="V56" i="4"/>
  <c r="V5" i="4"/>
  <c r="V66" i="4"/>
  <c r="V48" i="4"/>
  <c r="V59" i="4"/>
  <c r="V65" i="4"/>
  <c r="V34" i="4"/>
  <c r="V47" i="4"/>
  <c r="V58" i="4"/>
  <c r="V64" i="4"/>
  <c r="V33" i="4"/>
  <c r="V46" i="4"/>
  <c r="V55" i="4"/>
  <c r="V63" i="4"/>
  <c r="V32" i="4"/>
  <c r="V45" i="4"/>
  <c r="V54" i="4"/>
  <c r="V62" i="4"/>
  <c r="V3" i="4"/>
  <c r="V18" i="4"/>
  <c r="V38" i="4"/>
  <c r="V4" i="4"/>
  <c r="V17" i="4"/>
  <c r="V37" i="4"/>
  <c r="U62" i="4"/>
  <c r="V12" i="4"/>
  <c r="V16" i="4"/>
  <c r="V36" i="4"/>
  <c r="V75" i="4"/>
  <c r="V79" i="4"/>
  <c r="V13" i="4"/>
  <c r="V20" i="4"/>
  <c r="V35" i="4"/>
  <c r="V78" i="4"/>
  <c r="V14" i="4"/>
  <c r="V19" i="4"/>
  <c r="V41" i="4"/>
  <c r="V77" i="4"/>
  <c r="V15" i="4"/>
  <c r="V40" i="4"/>
  <c r="V76" i="4"/>
  <c r="V11" i="4"/>
  <c r="V39" i="4"/>
  <c r="M62" i="4"/>
  <c r="M63" i="4"/>
  <c r="M64" i="4"/>
  <c r="M65" i="4"/>
  <c r="M5" i="4"/>
  <c r="M6" i="4"/>
  <c r="M7" i="4"/>
  <c r="M8" i="4"/>
  <c r="M9" i="4"/>
  <c r="M10" i="4"/>
  <c r="M42" i="4"/>
  <c r="M43" i="4"/>
  <c r="M44" i="4"/>
  <c r="M39" i="4"/>
  <c r="M40" i="4"/>
  <c r="M41" i="4"/>
  <c r="M35" i="4"/>
  <c r="M36" i="4"/>
  <c r="M37" i="4"/>
  <c r="M38" i="4"/>
  <c r="M54" i="4"/>
  <c r="M55" i="4"/>
  <c r="M58" i="4"/>
  <c r="M59" i="4"/>
  <c r="M56" i="4"/>
  <c r="M57" i="4"/>
  <c r="M61" i="4"/>
  <c r="M60" i="4"/>
  <c r="M22" i="4"/>
  <c r="M21" i="4"/>
  <c r="M23" i="4"/>
  <c r="M24" i="4"/>
  <c r="M19" i="4"/>
  <c r="M20" i="4"/>
  <c r="M16" i="4"/>
  <c r="M17" i="4"/>
  <c r="M18" i="4"/>
  <c r="M45" i="4"/>
  <c r="M46" i="4"/>
  <c r="M47" i="4"/>
  <c r="M48" i="4"/>
  <c r="M49" i="4"/>
  <c r="M50" i="4"/>
  <c r="M31" i="4"/>
  <c r="M27" i="4"/>
  <c r="M30" i="4"/>
  <c r="M25" i="4"/>
  <c r="M26" i="4"/>
  <c r="M28" i="4"/>
  <c r="M29" i="4"/>
  <c r="M11" i="4"/>
  <c r="M15" i="4"/>
  <c r="M14" i="4"/>
  <c r="M13" i="4"/>
  <c r="M12" i="4"/>
  <c r="M4" i="4"/>
  <c r="M3" i="4"/>
  <c r="M32" i="4"/>
  <c r="M33" i="4"/>
  <c r="M34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W79" i="4"/>
  <c r="U79" i="4"/>
  <c r="W78" i="4"/>
  <c r="U78" i="4"/>
  <c r="W77" i="4"/>
  <c r="U77" i="4"/>
  <c r="W76" i="4"/>
  <c r="U76" i="4"/>
  <c r="W75" i="4"/>
  <c r="U75" i="4"/>
  <c r="W74" i="4"/>
  <c r="U74" i="4"/>
  <c r="W73" i="4"/>
  <c r="U73" i="4"/>
  <c r="W72" i="4"/>
  <c r="U72" i="4"/>
  <c r="W71" i="4"/>
  <c r="U71" i="4"/>
  <c r="W70" i="4"/>
  <c r="U70" i="4"/>
  <c r="W69" i="4"/>
  <c r="U69" i="4"/>
  <c r="W68" i="4"/>
  <c r="U68" i="4"/>
  <c r="W67" i="4"/>
  <c r="U67" i="4"/>
  <c r="W66" i="4"/>
  <c r="U66" i="4"/>
  <c r="W34" i="4"/>
  <c r="U34" i="4"/>
  <c r="W33" i="4"/>
  <c r="U33" i="4"/>
  <c r="W32" i="4"/>
  <c r="U32" i="4"/>
  <c r="W3" i="4"/>
  <c r="U3" i="4"/>
  <c r="W4" i="4"/>
  <c r="U4" i="4"/>
  <c r="W12" i="4"/>
  <c r="U12" i="4"/>
  <c r="W13" i="4"/>
  <c r="U13" i="4"/>
  <c r="W14" i="4"/>
  <c r="U14" i="4"/>
  <c r="W15" i="4"/>
  <c r="U15" i="4"/>
  <c r="W11" i="4"/>
  <c r="U11" i="4"/>
  <c r="W29" i="4"/>
  <c r="U29" i="4"/>
  <c r="W28" i="4"/>
  <c r="U28" i="4"/>
  <c r="W26" i="4"/>
  <c r="U26" i="4"/>
  <c r="W25" i="4"/>
  <c r="U25" i="4"/>
  <c r="W30" i="4"/>
  <c r="U30" i="4"/>
  <c r="W27" i="4"/>
  <c r="U27" i="4"/>
  <c r="W31" i="4"/>
  <c r="U31" i="4"/>
  <c r="W50" i="4"/>
  <c r="U50" i="4"/>
  <c r="W49" i="4"/>
  <c r="U49" i="4"/>
  <c r="W48" i="4"/>
  <c r="U48" i="4"/>
  <c r="W47" i="4"/>
  <c r="U47" i="4"/>
  <c r="W46" i="4"/>
  <c r="U46" i="4"/>
  <c r="W45" i="4"/>
  <c r="U45" i="4"/>
  <c r="W18" i="4"/>
  <c r="U18" i="4"/>
  <c r="W17" i="4"/>
  <c r="U17" i="4"/>
  <c r="W16" i="4"/>
  <c r="U16" i="4"/>
  <c r="W20" i="4"/>
  <c r="U20" i="4"/>
  <c r="W19" i="4"/>
  <c r="U19" i="4"/>
  <c r="W24" i="4"/>
  <c r="U24" i="4"/>
  <c r="W23" i="4"/>
  <c r="U23" i="4"/>
  <c r="W21" i="4"/>
  <c r="U21" i="4"/>
  <c r="W22" i="4"/>
  <c r="U22" i="4"/>
  <c r="W60" i="4"/>
  <c r="U60" i="4"/>
  <c r="W61" i="4"/>
  <c r="U61" i="4"/>
  <c r="W57" i="4"/>
  <c r="U57" i="4"/>
  <c r="W56" i="4"/>
  <c r="U56" i="4"/>
  <c r="W59" i="4"/>
  <c r="U59" i="4"/>
  <c r="W58" i="4"/>
  <c r="U58" i="4"/>
  <c r="W55" i="4"/>
  <c r="U55" i="4"/>
  <c r="W54" i="4"/>
  <c r="U54" i="4"/>
  <c r="W38" i="4"/>
  <c r="U38" i="4"/>
  <c r="W37" i="4"/>
  <c r="U37" i="4"/>
  <c r="W36" i="4"/>
  <c r="U36" i="4"/>
  <c r="W35" i="4"/>
  <c r="U35" i="4"/>
  <c r="W41" i="4"/>
  <c r="U41" i="4"/>
  <c r="W40" i="4"/>
  <c r="U40" i="4"/>
  <c r="W39" i="4"/>
  <c r="U39" i="4"/>
  <c r="W44" i="4"/>
  <c r="U44" i="4"/>
  <c r="W43" i="4"/>
  <c r="U43" i="4"/>
  <c r="W42" i="4"/>
  <c r="U42" i="4"/>
  <c r="W10" i="4"/>
  <c r="U10" i="4"/>
  <c r="W9" i="4"/>
  <c r="U9" i="4"/>
  <c r="W8" i="4"/>
  <c r="U8" i="4"/>
  <c r="W7" i="4"/>
  <c r="U7" i="4"/>
  <c r="W6" i="4"/>
  <c r="U6" i="4"/>
  <c r="W5" i="4"/>
  <c r="U5" i="4"/>
  <c r="W65" i="4"/>
  <c r="U65" i="4"/>
  <c r="W64" i="4"/>
  <c r="U64" i="4"/>
  <c r="W63" i="4"/>
  <c r="U63" i="4"/>
  <c r="W62" i="4"/>
  <c r="N3" i="4" l="1"/>
  <c r="H4" i="8"/>
  <c r="H2" i="8"/>
  <c r="H3" i="8"/>
  <c r="E2" i="8"/>
  <c r="E4" i="8"/>
  <c r="E3" i="8"/>
  <c r="E10" i="8"/>
  <c r="E9" i="8"/>
  <c r="E8" i="8"/>
  <c r="D10" i="8"/>
  <c r="D9" i="8"/>
  <c r="D8" i="8"/>
  <c r="B10" i="8"/>
  <c r="C10" i="8"/>
  <c r="B9" i="8"/>
  <c r="B8" i="8"/>
  <c r="C9" i="8"/>
  <c r="C8" i="8"/>
  <c r="R238" i="4"/>
  <c r="S238" i="4" s="1"/>
  <c r="P186" i="4"/>
  <c r="Q186" i="4" s="1"/>
  <c r="P221" i="4"/>
  <c r="Q221" i="4" s="1"/>
  <c r="R186" i="4"/>
  <c r="S186" i="4" s="1"/>
  <c r="N221" i="4"/>
  <c r="R221" i="4" s="1"/>
  <c r="S221" i="4" s="1"/>
  <c r="N234" i="4"/>
  <c r="R234" i="4" s="1"/>
  <c r="S234" i="4" s="1"/>
  <c r="P234" i="4"/>
  <c r="Q234" i="4" s="1"/>
  <c r="N172" i="4"/>
  <c r="R172" i="4" s="1"/>
  <c r="S172" i="4" s="1"/>
  <c r="N177" i="4"/>
  <c r="R177" i="4" s="1"/>
  <c r="N199" i="4"/>
  <c r="R199" i="4" s="1"/>
  <c r="S199" i="4" s="1"/>
  <c r="P176" i="4"/>
  <c r="Q176" i="4" s="1"/>
  <c r="P237" i="4"/>
  <c r="Q237" i="4" s="1"/>
  <c r="P177" i="4"/>
  <c r="N237" i="4"/>
  <c r="R237" i="4" s="1"/>
  <c r="S237" i="4" s="1"/>
  <c r="N193" i="4"/>
  <c r="R193" i="4" s="1"/>
  <c r="P191" i="4"/>
  <c r="R191" i="4"/>
  <c r="R231" i="4"/>
  <c r="N97" i="4"/>
  <c r="R97" i="4" s="1"/>
  <c r="P168" i="4"/>
  <c r="R168" i="4"/>
  <c r="R236" i="4"/>
  <c r="S236" i="4" s="1"/>
  <c r="P193" i="4"/>
  <c r="P231" i="4"/>
  <c r="N132" i="4"/>
  <c r="R132" i="4" s="1"/>
  <c r="S132" i="4" s="1"/>
  <c r="P172" i="4"/>
  <c r="Q172" i="4" s="1"/>
  <c r="R155" i="4"/>
  <c r="S155" i="4" s="1"/>
  <c r="P110" i="4"/>
  <c r="P236" i="4"/>
  <c r="Q236" i="4" s="1"/>
  <c r="N131" i="4"/>
  <c r="R131" i="4" s="1"/>
  <c r="S131" i="4" s="1"/>
  <c r="R198" i="4"/>
  <c r="R161" i="4"/>
  <c r="S161" i="4" s="1"/>
  <c r="N183" i="4"/>
  <c r="R183" i="4" s="1"/>
  <c r="S183" i="4" s="1"/>
  <c r="P155" i="4"/>
  <c r="Q155" i="4" s="1"/>
  <c r="P131" i="4"/>
  <c r="Q131" i="4" s="1"/>
  <c r="P239" i="4"/>
  <c r="Q239" i="4" s="1"/>
  <c r="P97" i="4"/>
  <c r="P132" i="4"/>
  <c r="Q132" i="4" s="1"/>
  <c r="R179" i="4"/>
  <c r="S179" i="4" s="1"/>
  <c r="P179" i="4"/>
  <c r="Q179" i="4" s="1"/>
  <c r="N107" i="4"/>
  <c r="R107" i="4" s="1"/>
  <c r="S107" i="4" s="1"/>
  <c r="P146" i="4"/>
  <c r="Q146" i="4" s="1"/>
  <c r="P107" i="4"/>
  <c r="Q107" i="4" s="1"/>
  <c r="P65" i="4"/>
  <c r="Q65" i="4" s="1"/>
  <c r="P232" i="4"/>
  <c r="Q232" i="4" s="1"/>
  <c r="R239" i="4"/>
  <c r="S239" i="4" s="1"/>
  <c r="P194" i="4"/>
  <c r="Q194" i="4" s="1"/>
  <c r="P238" i="4"/>
  <c r="Q238" i="4" s="1"/>
  <c r="P233" i="4"/>
  <c r="Q233" i="4" s="1"/>
  <c r="N108" i="4"/>
  <c r="R108" i="4" s="1"/>
  <c r="S108" i="4" s="1"/>
  <c r="R223" i="4"/>
  <c r="S223" i="4" s="1"/>
  <c r="N173" i="4"/>
  <c r="R173" i="4" s="1"/>
  <c r="P183" i="4"/>
  <c r="Q183" i="4" s="1"/>
  <c r="R128" i="4"/>
  <c r="R192" i="4"/>
  <c r="S192" i="4" s="1"/>
  <c r="N194" i="4"/>
  <c r="R194" i="4" s="1"/>
  <c r="S194" i="4" s="1"/>
  <c r="P173" i="4"/>
  <c r="R101" i="4"/>
  <c r="S101" i="4" s="1"/>
  <c r="P102" i="4"/>
  <c r="Q102" i="4" s="1"/>
  <c r="N233" i="4"/>
  <c r="R233" i="4" s="1"/>
  <c r="S233" i="4" s="1"/>
  <c r="R146" i="4"/>
  <c r="S146" i="4" s="1"/>
  <c r="P199" i="4"/>
  <c r="Q199" i="4" s="1"/>
  <c r="P128" i="4"/>
  <c r="N174" i="4"/>
  <c r="R174" i="4" s="1"/>
  <c r="S174" i="4" s="1"/>
  <c r="P171" i="4"/>
  <c r="P135" i="4"/>
  <c r="Q135" i="4" s="1"/>
  <c r="P147" i="4"/>
  <c r="P129" i="4"/>
  <c r="Q129" i="4" s="1"/>
  <c r="P174" i="4"/>
  <c r="Q174" i="4" s="1"/>
  <c r="P198" i="4"/>
  <c r="N184" i="4"/>
  <c r="R184" i="4" s="1"/>
  <c r="P184" i="4"/>
  <c r="R171" i="4"/>
  <c r="C45" i="15" s="1"/>
  <c r="N224" i="4"/>
  <c r="R224" i="4" s="1"/>
  <c r="S224" i="4" s="1"/>
  <c r="P224" i="4"/>
  <c r="Q224" i="4" s="1"/>
  <c r="N185" i="4"/>
  <c r="R185" i="4" s="1"/>
  <c r="S185" i="4" s="1"/>
  <c r="P185" i="4"/>
  <c r="Q185" i="4" s="1"/>
  <c r="R170" i="4"/>
  <c r="S170" i="4" s="1"/>
  <c r="P170" i="4"/>
  <c r="Q170" i="4" s="1"/>
  <c r="R110" i="4"/>
  <c r="P126" i="4"/>
  <c r="Q126" i="4" s="1"/>
  <c r="P133" i="4"/>
  <c r="Q133" i="4" s="1"/>
  <c r="P99" i="4"/>
  <c r="Q99" i="4" s="1"/>
  <c r="P205" i="4"/>
  <c r="Q205" i="4" s="1"/>
  <c r="P212" i="4"/>
  <c r="Q212" i="4" s="1"/>
  <c r="R99" i="4"/>
  <c r="S99" i="4" s="1"/>
  <c r="N159" i="4"/>
  <c r="R159" i="4" s="1"/>
  <c r="S159" i="4" s="1"/>
  <c r="P213" i="4"/>
  <c r="Q213" i="4" s="1"/>
  <c r="P144" i="4"/>
  <c r="Q144" i="4" s="1"/>
  <c r="P93" i="4"/>
  <c r="Q93" i="4" s="1"/>
  <c r="P148" i="4"/>
  <c r="Q148" i="4" s="1"/>
  <c r="N205" i="4"/>
  <c r="R205" i="4" s="1"/>
  <c r="S205" i="4" s="1"/>
  <c r="R160" i="4"/>
  <c r="S160" i="4" s="1"/>
  <c r="P161" i="4"/>
  <c r="Q161" i="4" s="1"/>
  <c r="N94" i="4"/>
  <c r="R94" i="4" s="1"/>
  <c r="S94" i="4" s="1"/>
  <c r="P94" i="4"/>
  <c r="Q94" i="4" s="1"/>
  <c r="N112" i="4"/>
  <c r="R112" i="4" s="1"/>
  <c r="S112" i="4" s="1"/>
  <c r="N133" i="4"/>
  <c r="R133" i="4" s="1"/>
  <c r="S133" i="4" s="1"/>
  <c r="P130" i="4"/>
  <c r="Q130" i="4" s="1"/>
  <c r="P206" i="4"/>
  <c r="P188" i="4"/>
  <c r="Q188" i="4" s="1"/>
  <c r="P162" i="4"/>
  <c r="Q162" i="4" s="1"/>
  <c r="N164" i="4"/>
  <c r="R164" i="4" s="1"/>
  <c r="S164" i="4" s="1"/>
  <c r="N95" i="4"/>
  <c r="R95" i="4" s="1"/>
  <c r="S95" i="4" s="1"/>
  <c r="P159" i="4"/>
  <c r="Q159" i="4" s="1"/>
  <c r="P204" i="4"/>
  <c r="Q204" i="4" s="1"/>
  <c r="P108" i="4"/>
  <c r="Q108" i="4" s="1"/>
  <c r="P208" i="4"/>
  <c r="Q208" i="4" s="1"/>
  <c r="N204" i="4"/>
  <c r="R204" i="4" s="1"/>
  <c r="S204" i="4" s="1"/>
  <c r="P95" i="4"/>
  <c r="Q95" i="4" s="1"/>
  <c r="R93" i="4"/>
  <c r="S93" i="4" s="1"/>
  <c r="N211" i="4"/>
  <c r="R211" i="4" s="1"/>
  <c r="N189" i="4"/>
  <c r="R189" i="4" s="1"/>
  <c r="S189" i="4" s="1"/>
  <c r="R96" i="4"/>
  <c r="S96" i="4" s="1"/>
  <c r="R229" i="4"/>
  <c r="S229" i="4" s="1"/>
  <c r="R208" i="4"/>
  <c r="S208" i="4" s="1"/>
  <c r="P218" i="4"/>
  <c r="Q218" i="4" s="1"/>
  <c r="P189" i="4"/>
  <c r="Q189" i="4" s="1"/>
  <c r="R213" i="4"/>
  <c r="S213" i="4" s="1"/>
  <c r="P153" i="4"/>
  <c r="R127" i="4"/>
  <c r="S127" i="4" s="1"/>
  <c r="R232" i="4"/>
  <c r="S232" i="4" s="1"/>
  <c r="N235" i="4"/>
  <c r="R235" i="4" s="1"/>
  <c r="S235" i="4" s="1"/>
  <c r="P235" i="4"/>
  <c r="Q235" i="4" s="1"/>
  <c r="N176" i="4"/>
  <c r="R176" i="4" s="1"/>
  <c r="S176" i="4" s="1"/>
  <c r="N217" i="4"/>
  <c r="R217" i="4" s="1"/>
  <c r="P181" i="4"/>
  <c r="R125" i="4"/>
  <c r="P229" i="4"/>
  <c r="Q229" i="4" s="1"/>
  <c r="N182" i="4"/>
  <c r="R182" i="4" s="1"/>
  <c r="S182" i="4" s="1"/>
  <c r="P125" i="4"/>
  <c r="P182" i="4"/>
  <c r="Q182" i="4" s="1"/>
  <c r="R126" i="4"/>
  <c r="S126" i="4" s="1"/>
  <c r="N148" i="4"/>
  <c r="R148" i="4" s="1"/>
  <c r="S148" i="4" s="1"/>
  <c r="R129" i="4"/>
  <c r="S129" i="4" s="1"/>
  <c r="P201" i="4"/>
  <c r="Q201" i="4" s="1"/>
  <c r="P101" i="4"/>
  <c r="Q101" i="4" s="1"/>
  <c r="N201" i="4"/>
  <c r="R201" i="4" s="1"/>
  <c r="S201" i="4" s="1"/>
  <c r="P96" i="4"/>
  <c r="Q96" i="4" s="1"/>
  <c r="P89" i="4"/>
  <c r="Q89" i="4" s="1"/>
  <c r="P152" i="4"/>
  <c r="Q152" i="4" s="1"/>
  <c r="P210" i="4"/>
  <c r="Q210" i="4" s="1"/>
  <c r="N212" i="4"/>
  <c r="R212" i="4" s="1"/>
  <c r="S212" i="4" s="1"/>
  <c r="P192" i="4"/>
  <c r="Q192" i="4" s="1"/>
  <c r="N222" i="4"/>
  <c r="R222" i="4" s="1"/>
  <c r="P178" i="4"/>
  <c r="Q178" i="4" s="1"/>
  <c r="N188" i="4"/>
  <c r="R188" i="4" s="1"/>
  <c r="S188" i="4" s="1"/>
  <c r="P211" i="4"/>
  <c r="R175" i="4"/>
  <c r="S175" i="4" s="1"/>
  <c r="R218" i="4"/>
  <c r="S218" i="4" s="1"/>
  <c r="P230" i="4"/>
  <c r="Q230" i="4" s="1"/>
  <c r="P228" i="4"/>
  <c r="Q228" i="4" s="1"/>
  <c r="N228" i="4"/>
  <c r="R228" i="4" s="1"/>
  <c r="S228" i="4" s="1"/>
  <c r="P139" i="4"/>
  <c r="P134" i="4"/>
  <c r="Q134" i="4" s="1"/>
  <c r="P140" i="4"/>
  <c r="Q140" i="4" s="1"/>
  <c r="P112" i="4"/>
  <c r="Q112" i="4" s="1"/>
  <c r="R209" i="4"/>
  <c r="S209" i="4" s="1"/>
  <c r="N89" i="4"/>
  <c r="R89" i="4" s="1"/>
  <c r="S89" i="4" s="1"/>
  <c r="R139" i="4"/>
  <c r="N140" i="4"/>
  <c r="R140" i="4" s="1"/>
  <c r="S140" i="4" s="1"/>
  <c r="N153" i="4"/>
  <c r="R153" i="4" s="1"/>
  <c r="R144" i="4"/>
  <c r="S144" i="4" s="1"/>
  <c r="P222" i="4"/>
  <c r="P227" i="4"/>
  <c r="Q227" i="4" s="1"/>
  <c r="P175" i="4"/>
  <c r="Q175" i="4" s="1"/>
  <c r="N220" i="4"/>
  <c r="R220" i="4" s="1"/>
  <c r="S220" i="4" s="1"/>
  <c r="R178" i="4"/>
  <c r="S178" i="4" s="1"/>
  <c r="R162" i="4"/>
  <c r="S162" i="4" s="1"/>
  <c r="N92" i="4"/>
  <c r="R92" i="4" s="1"/>
  <c r="N123" i="4"/>
  <c r="R123" i="4" s="1"/>
  <c r="S123" i="4" s="1"/>
  <c r="N147" i="4"/>
  <c r="R147" i="4" s="1"/>
  <c r="N83" i="4"/>
  <c r="R83" i="4" s="1"/>
  <c r="S83" i="4" s="1"/>
  <c r="N130" i="4"/>
  <c r="R130" i="4" s="1"/>
  <c r="S130" i="4" s="1"/>
  <c r="R219" i="4"/>
  <c r="S219" i="4" s="1"/>
  <c r="P219" i="4"/>
  <c r="Q219" i="4" s="1"/>
  <c r="P187" i="4"/>
  <c r="Q187" i="4" s="1"/>
  <c r="R214" i="4"/>
  <c r="S214" i="4" s="1"/>
  <c r="P217" i="4"/>
  <c r="N210" i="4"/>
  <c r="R210" i="4" s="1"/>
  <c r="S210" i="4" s="1"/>
  <c r="P203" i="4"/>
  <c r="Q203" i="4" s="1"/>
  <c r="N181" i="4"/>
  <c r="R181" i="4" s="1"/>
  <c r="P214" i="4"/>
  <c r="Q214" i="4" s="1"/>
  <c r="R206" i="4"/>
  <c r="P223" i="4"/>
  <c r="Q223" i="4" s="1"/>
  <c r="N190" i="4"/>
  <c r="R190" i="4" s="1"/>
  <c r="S190" i="4" s="1"/>
  <c r="P111" i="4"/>
  <c r="Q111" i="4" s="1"/>
  <c r="N180" i="4"/>
  <c r="R180" i="4" s="1"/>
  <c r="S180" i="4" s="1"/>
  <c r="P180" i="4"/>
  <c r="Q180" i="4" s="1"/>
  <c r="P90" i="4"/>
  <c r="Q90" i="4" s="1"/>
  <c r="P167" i="4"/>
  <c r="Q167" i="4" s="1"/>
  <c r="R87" i="4"/>
  <c r="S87" i="4" s="1"/>
  <c r="N200" i="4"/>
  <c r="R200" i="4" s="1"/>
  <c r="S200" i="4" s="1"/>
  <c r="R207" i="4"/>
  <c r="S207" i="4" s="1"/>
  <c r="R150" i="4"/>
  <c r="P196" i="4"/>
  <c r="Q196" i="4" s="1"/>
  <c r="P48" i="4"/>
  <c r="Q48" i="4" s="1"/>
  <c r="P84" i="4"/>
  <c r="Q84" i="4" s="1"/>
  <c r="R134" i="4"/>
  <c r="S134" i="4" s="1"/>
  <c r="P83" i="4"/>
  <c r="Q83" i="4" s="1"/>
  <c r="R187" i="4"/>
  <c r="S187" i="4" s="1"/>
  <c r="P200" i="4"/>
  <c r="Q200" i="4" s="1"/>
  <c r="N195" i="4"/>
  <c r="R195" i="4" s="1"/>
  <c r="P123" i="4"/>
  <c r="Q123" i="4" s="1"/>
  <c r="R86" i="4"/>
  <c r="S86" i="4" s="1"/>
  <c r="P66" i="4"/>
  <c r="P209" i="4"/>
  <c r="Q209" i="4" s="1"/>
  <c r="P195" i="4"/>
  <c r="P220" i="4"/>
  <c r="Q220" i="4" s="1"/>
  <c r="P190" i="4"/>
  <c r="Q190" i="4" s="1"/>
  <c r="R136" i="4"/>
  <c r="P87" i="4"/>
  <c r="Q87" i="4" s="1"/>
  <c r="P207" i="4"/>
  <c r="Q207" i="4" s="1"/>
  <c r="R203" i="4"/>
  <c r="S203" i="4" s="1"/>
  <c r="N117" i="4"/>
  <c r="R117" i="4" s="1"/>
  <c r="S117" i="4" s="1"/>
  <c r="P117" i="4"/>
  <c r="Q117" i="4" s="1"/>
  <c r="P80" i="4"/>
  <c r="R196" i="4"/>
  <c r="S196" i="4" s="1"/>
  <c r="R227" i="4"/>
  <c r="S227" i="4" s="1"/>
  <c r="N202" i="4"/>
  <c r="R202" i="4" s="1"/>
  <c r="S202" i="4" s="1"/>
  <c r="N88" i="4"/>
  <c r="R88" i="4" s="1"/>
  <c r="S88" i="4" s="1"/>
  <c r="P215" i="4"/>
  <c r="Q215" i="4" s="1"/>
  <c r="R145" i="4"/>
  <c r="S145" i="4" s="1"/>
  <c r="R225" i="4"/>
  <c r="S225" i="4" s="1"/>
  <c r="N197" i="4"/>
  <c r="R197" i="4" s="1"/>
  <c r="S197" i="4" s="1"/>
  <c r="N157" i="4"/>
  <c r="R157" i="4" s="1"/>
  <c r="P145" i="4"/>
  <c r="Q145" i="4" s="1"/>
  <c r="N102" i="4"/>
  <c r="R102" i="4" s="1"/>
  <c r="S102" i="4" s="1"/>
  <c r="P86" i="4"/>
  <c r="Q86" i="4" s="1"/>
  <c r="N142" i="4"/>
  <c r="R142" i="4" s="1"/>
  <c r="S142" i="4" s="1"/>
  <c r="P164" i="4"/>
  <c r="Q164" i="4" s="1"/>
  <c r="P150" i="4"/>
  <c r="P216" i="4"/>
  <c r="Q216" i="4" s="1"/>
  <c r="R98" i="4"/>
  <c r="P137" i="4"/>
  <c r="Q137" i="4" s="1"/>
  <c r="P202" i="4"/>
  <c r="Q202" i="4" s="1"/>
  <c r="P197" i="4"/>
  <c r="Q197" i="4" s="1"/>
  <c r="P88" i="4"/>
  <c r="Q88" i="4" s="1"/>
  <c r="P157" i="4"/>
  <c r="N216" i="4"/>
  <c r="R216" i="4" s="1"/>
  <c r="S216" i="4" s="1"/>
  <c r="P115" i="4"/>
  <c r="Q115" i="4" s="1"/>
  <c r="P142" i="4"/>
  <c r="Q142" i="4" s="1"/>
  <c r="R166" i="4"/>
  <c r="S166" i="4" s="1"/>
  <c r="N152" i="4"/>
  <c r="R152" i="4" s="1"/>
  <c r="S152" i="4" s="1"/>
  <c r="N167" i="4"/>
  <c r="R167" i="4" s="1"/>
  <c r="S167" i="4" s="1"/>
  <c r="P121" i="4"/>
  <c r="Q121" i="4" s="1"/>
  <c r="P165" i="4"/>
  <c r="Q165" i="4" s="1"/>
  <c r="N137" i="4"/>
  <c r="R137" i="4" s="1"/>
  <c r="S137" i="4" s="1"/>
  <c r="R230" i="4"/>
  <c r="S230" i="4" s="1"/>
  <c r="R105" i="4"/>
  <c r="S105" i="4" s="1"/>
  <c r="R115" i="4"/>
  <c r="S115" i="4" s="1"/>
  <c r="P166" i="4"/>
  <c r="Q166" i="4" s="1"/>
  <c r="P136" i="4"/>
  <c r="R80" i="4"/>
  <c r="P51" i="4"/>
  <c r="Q51" i="4" s="1"/>
  <c r="P149" i="4"/>
  <c r="Q149" i="4" s="1"/>
  <c r="R149" i="4"/>
  <c r="S149" i="4" s="1"/>
  <c r="N51" i="4"/>
  <c r="R51" i="4" s="1"/>
  <c r="S51" i="4" s="1"/>
  <c r="N116" i="4"/>
  <c r="R116" i="4" s="1"/>
  <c r="S116" i="4" s="1"/>
  <c r="R121" i="4"/>
  <c r="S121" i="4" s="1"/>
  <c r="P225" i="4"/>
  <c r="Q225" i="4" s="1"/>
  <c r="N90" i="4"/>
  <c r="R90" i="4" s="1"/>
  <c r="S90" i="4" s="1"/>
  <c r="N215" i="4"/>
  <c r="R215" i="4" s="1"/>
  <c r="S215" i="4" s="1"/>
  <c r="P91" i="4"/>
  <c r="Q91" i="4" s="1"/>
  <c r="P120" i="4"/>
  <c r="Q120" i="4" s="1"/>
  <c r="R111" i="4"/>
  <c r="S111" i="4" s="1"/>
  <c r="P122" i="4"/>
  <c r="Q122" i="4" s="1"/>
  <c r="P32" i="4"/>
  <c r="N109" i="4"/>
  <c r="R109" i="4" s="1"/>
  <c r="S109" i="4" s="1"/>
  <c r="P59" i="4"/>
  <c r="Q59" i="4" s="1"/>
  <c r="P143" i="4"/>
  <c r="Q143" i="4" s="1"/>
  <c r="P169" i="4"/>
  <c r="Q169" i="4" s="1"/>
  <c r="R120" i="4"/>
  <c r="S120" i="4" s="1"/>
  <c r="N122" i="4"/>
  <c r="R122" i="4" s="1"/>
  <c r="S122" i="4" s="1"/>
  <c r="P92" i="4"/>
  <c r="R119" i="4"/>
  <c r="S119" i="4" s="1"/>
  <c r="P73" i="4"/>
  <c r="Q73" i="4" s="1"/>
  <c r="R135" i="4"/>
  <c r="S135" i="4" s="1"/>
  <c r="P52" i="4"/>
  <c r="Q52" i="4" s="1"/>
  <c r="N52" i="4"/>
  <c r="R52" i="4" s="1"/>
  <c r="S52" i="4" s="1"/>
  <c r="N100" i="4"/>
  <c r="R100" i="4" s="1"/>
  <c r="S100" i="4" s="1"/>
  <c r="N82" i="4"/>
  <c r="R82" i="4" s="1"/>
  <c r="S82" i="4" s="1"/>
  <c r="R165" i="4"/>
  <c r="S165" i="4" s="1"/>
  <c r="P100" i="4"/>
  <c r="Q100" i="4" s="1"/>
  <c r="P156" i="4"/>
  <c r="Q156" i="4" s="1"/>
  <c r="R158" i="4"/>
  <c r="S158" i="4" s="1"/>
  <c r="P119" i="4"/>
  <c r="Q119" i="4" s="1"/>
  <c r="N169" i="4"/>
  <c r="R169" i="4" s="1"/>
  <c r="S169" i="4" s="1"/>
  <c r="P160" i="4"/>
  <c r="Q160" i="4" s="1"/>
  <c r="N156" i="4"/>
  <c r="R156" i="4" s="1"/>
  <c r="S156" i="4" s="1"/>
  <c r="P163" i="4"/>
  <c r="P109" i="4"/>
  <c r="Q109" i="4" s="1"/>
  <c r="N163" i="4"/>
  <c r="R163" i="4" s="1"/>
  <c r="N154" i="4"/>
  <c r="R154" i="4" s="1"/>
  <c r="S154" i="4" s="1"/>
  <c r="N84" i="4"/>
  <c r="R84" i="4" s="1"/>
  <c r="S84" i="4" s="1"/>
  <c r="N143" i="4"/>
  <c r="R143" i="4" s="1"/>
  <c r="S143" i="4" s="1"/>
  <c r="N141" i="4"/>
  <c r="R141" i="4" s="1"/>
  <c r="S141" i="4" s="1"/>
  <c r="P154" i="4"/>
  <c r="Q154" i="4" s="1"/>
  <c r="P141" i="4"/>
  <c r="Q141" i="4" s="1"/>
  <c r="P104" i="4"/>
  <c r="P106" i="4"/>
  <c r="Q106" i="4" s="1"/>
  <c r="N104" i="4"/>
  <c r="R104" i="4" s="1"/>
  <c r="P114" i="4"/>
  <c r="Q114" i="4" s="1"/>
  <c r="P127" i="4"/>
  <c r="Q127" i="4" s="1"/>
  <c r="P151" i="4"/>
  <c r="Q151" i="4" s="1"/>
  <c r="N151" i="4"/>
  <c r="R151" i="4" s="1"/>
  <c r="S151" i="4" s="1"/>
  <c r="P116" i="4"/>
  <c r="Q116" i="4" s="1"/>
  <c r="P82" i="4"/>
  <c r="Q82" i="4" s="1"/>
  <c r="P113" i="4"/>
  <c r="Q113" i="4" s="1"/>
  <c r="P103" i="4"/>
  <c r="Q103" i="4" s="1"/>
  <c r="P158" i="4"/>
  <c r="Q158" i="4" s="1"/>
  <c r="N113" i="4"/>
  <c r="R113" i="4" s="1"/>
  <c r="S113" i="4" s="1"/>
  <c r="N53" i="4"/>
  <c r="R53" i="4" s="1"/>
  <c r="S53" i="4" s="1"/>
  <c r="N106" i="4"/>
  <c r="R106" i="4" s="1"/>
  <c r="S106" i="4" s="1"/>
  <c r="P98" i="4"/>
  <c r="N103" i="4"/>
  <c r="R103" i="4" s="1"/>
  <c r="S103" i="4" s="1"/>
  <c r="N114" i="4"/>
  <c r="R114" i="4" s="1"/>
  <c r="S114" i="4" s="1"/>
  <c r="P118" i="4"/>
  <c r="Q118" i="4" s="1"/>
  <c r="R118" i="4"/>
  <c r="S118" i="4" s="1"/>
  <c r="N138" i="4"/>
  <c r="R138" i="4" s="1"/>
  <c r="S138" i="4" s="1"/>
  <c r="P138" i="4"/>
  <c r="Q138" i="4" s="1"/>
  <c r="N124" i="4"/>
  <c r="R124" i="4" s="1"/>
  <c r="S124" i="4" s="1"/>
  <c r="N85" i="4"/>
  <c r="R85" i="4" s="1"/>
  <c r="S85" i="4" s="1"/>
  <c r="P53" i="4"/>
  <c r="Q53" i="4" s="1"/>
  <c r="P85" i="4"/>
  <c r="Q85" i="4" s="1"/>
  <c r="P124" i="4"/>
  <c r="Q124" i="4" s="1"/>
  <c r="N91" i="4"/>
  <c r="R91" i="4" s="1"/>
  <c r="S91" i="4" s="1"/>
  <c r="P23" i="4"/>
  <c r="Q23" i="4" s="1"/>
  <c r="N81" i="4"/>
  <c r="R81" i="4" s="1"/>
  <c r="S81" i="4" s="1"/>
  <c r="P105" i="4"/>
  <c r="Q105" i="4" s="1"/>
  <c r="P81" i="4"/>
  <c r="Q81" i="4" s="1"/>
  <c r="P54" i="4"/>
  <c r="P26" i="4"/>
  <c r="Q26" i="4" s="1"/>
  <c r="P42" i="4"/>
  <c r="Q42" i="4" s="1"/>
  <c r="P45" i="4"/>
  <c r="P74" i="4"/>
  <c r="Q74" i="4" s="1"/>
  <c r="P28" i="4"/>
  <c r="Q28" i="4" s="1"/>
  <c r="P43" i="4"/>
  <c r="Q43" i="4" s="1"/>
  <c r="P24" i="4"/>
  <c r="Q24" i="4" s="1"/>
  <c r="N226" i="4"/>
  <c r="R226" i="4" s="1"/>
  <c r="P226" i="4"/>
  <c r="P22" i="4"/>
  <c r="Q22" i="4" s="1"/>
  <c r="P62" i="4"/>
  <c r="P25" i="4"/>
  <c r="P10" i="4"/>
  <c r="Q10" i="4" s="1"/>
  <c r="P30" i="4"/>
  <c r="Q30" i="4" s="1"/>
  <c r="P9" i="4"/>
  <c r="Q9" i="4" s="1"/>
  <c r="P21" i="4"/>
  <c r="P76" i="4"/>
  <c r="Q76" i="4" s="1"/>
  <c r="P75" i="4"/>
  <c r="Q75" i="4" s="1"/>
  <c r="P71" i="4"/>
  <c r="Q71" i="4" s="1"/>
  <c r="P72" i="4"/>
  <c r="Q72" i="4" s="1"/>
  <c r="R5" i="4"/>
  <c r="R77" i="4"/>
  <c r="S77" i="4" s="1"/>
  <c r="P55" i="4"/>
  <c r="Q55" i="4" s="1"/>
  <c r="P3" i="4"/>
  <c r="P18" i="4"/>
  <c r="Q18" i="4" s="1"/>
  <c r="P38" i="4"/>
  <c r="Q38" i="4" s="1"/>
  <c r="P44" i="4"/>
  <c r="Q44" i="4" s="1"/>
  <c r="P58" i="4"/>
  <c r="Q58" i="4" s="1"/>
  <c r="P4" i="4"/>
  <c r="Q4" i="4" s="1"/>
  <c r="P17" i="4"/>
  <c r="Q17" i="4" s="1"/>
  <c r="P37" i="4"/>
  <c r="Q37" i="4" s="1"/>
  <c r="P47" i="4"/>
  <c r="Q47" i="4" s="1"/>
  <c r="P12" i="4"/>
  <c r="Q12" i="4" s="1"/>
  <c r="P16" i="4"/>
  <c r="Q16" i="4" s="1"/>
  <c r="P36" i="4"/>
  <c r="Q36" i="4" s="1"/>
  <c r="P33" i="4"/>
  <c r="Q33" i="4" s="1"/>
  <c r="P79" i="4"/>
  <c r="Q79" i="4" s="1"/>
  <c r="P13" i="4"/>
  <c r="Q13" i="4" s="1"/>
  <c r="P20" i="4"/>
  <c r="Q20" i="4" s="1"/>
  <c r="P35" i="4"/>
  <c r="P34" i="4"/>
  <c r="Q34" i="4" s="1"/>
  <c r="P63" i="4"/>
  <c r="Q63" i="4" s="1"/>
  <c r="P78" i="4"/>
  <c r="Q78" i="4" s="1"/>
  <c r="P14" i="4"/>
  <c r="Q14" i="4" s="1"/>
  <c r="P19" i="4"/>
  <c r="Q19" i="4" s="1"/>
  <c r="P41" i="4"/>
  <c r="Q41" i="4" s="1"/>
  <c r="P64" i="4"/>
  <c r="Q64" i="4" s="1"/>
  <c r="P46" i="4"/>
  <c r="Q46" i="4" s="1"/>
  <c r="P77" i="4"/>
  <c r="Q77" i="4" s="1"/>
  <c r="P15" i="4"/>
  <c r="Q15" i="4" s="1"/>
  <c r="P40" i="4"/>
  <c r="Q40" i="4" s="1"/>
  <c r="P11" i="4"/>
  <c r="P39" i="4"/>
  <c r="Q39" i="4" s="1"/>
  <c r="P29" i="4"/>
  <c r="Q29" i="4" s="1"/>
  <c r="P70" i="4"/>
  <c r="Q70" i="4" s="1"/>
  <c r="P27" i="4"/>
  <c r="Q27" i="4" s="1"/>
  <c r="P60" i="4"/>
  <c r="Q60" i="4" s="1"/>
  <c r="P8" i="4"/>
  <c r="Q8" i="4" s="1"/>
  <c r="P69" i="4"/>
  <c r="Q69" i="4" s="1"/>
  <c r="P31" i="4"/>
  <c r="Q31" i="4" s="1"/>
  <c r="P61" i="4"/>
  <c r="Q61" i="4" s="1"/>
  <c r="P7" i="4"/>
  <c r="Q7" i="4" s="1"/>
  <c r="P68" i="4"/>
  <c r="Q68" i="4" s="1"/>
  <c r="P50" i="4"/>
  <c r="Q50" i="4" s="1"/>
  <c r="P57" i="4"/>
  <c r="Q57" i="4" s="1"/>
  <c r="P6" i="4"/>
  <c r="Q6" i="4" s="1"/>
  <c r="P67" i="4"/>
  <c r="Q67" i="4" s="1"/>
  <c r="P49" i="4"/>
  <c r="Q49" i="4" s="1"/>
  <c r="P56" i="4"/>
  <c r="Q56" i="4" s="1"/>
  <c r="P5" i="4"/>
  <c r="R75" i="4"/>
  <c r="S75" i="4" s="1"/>
  <c r="R29" i="4"/>
  <c r="S29" i="4" s="1"/>
  <c r="R72" i="4"/>
  <c r="S72" i="4" s="1"/>
  <c r="R26" i="4"/>
  <c r="S26" i="4" s="1"/>
  <c r="R11" i="4"/>
  <c r="R61" i="4"/>
  <c r="S61" i="4" s="1"/>
  <c r="R45" i="4"/>
  <c r="R79" i="4"/>
  <c r="S79" i="4" s="1"/>
  <c r="R12" i="4"/>
  <c r="S12" i="4" s="1"/>
  <c r="R76" i="4"/>
  <c r="S76" i="4" s="1"/>
  <c r="R67" i="4"/>
  <c r="S67" i="4" s="1"/>
  <c r="R24" i="4"/>
  <c r="S24" i="4" s="1"/>
  <c r="R65" i="4"/>
  <c r="S65" i="4" s="1"/>
  <c r="R43" i="4"/>
  <c r="S43" i="4" s="1"/>
  <c r="R4" i="4"/>
  <c r="S4" i="4" s="1"/>
  <c r="R39" i="4"/>
  <c r="S39" i="4" s="1"/>
  <c r="R35" i="4"/>
  <c r="R74" i="4"/>
  <c r="S74" i="4" s="1"/>
  <c r="R70" i="4"/>
  <c r="S70" i="4" s="1"/>
  <c r="R73" i="4"/>
  <c r="S73" i="4" s="1"/>
  <c r="R46" i="4"/>
  <c r="S46" i="4" s="1"/>
  <c r="R63" i="4"/>
  <c r="S63" i="4" s="1"/>
  <c r="R7" i="4"/>
  <c r="S7" i="4" s="1"/>
  <c r="R34" i="4"/>
  <c r="S34" i="4" s="1"/>
  <c r="R49" i="4"/>
  <c r="S49" i="4" s="1"/>
  <c r="R55" i="4"/>
  <c r="S55" i="4" s="1"/>
  <c r="R21" i="4"/>
  <c r="R54" i="4"/>
  <c r="R47" i="4"/>
  <c r="S47" i="4" s="1"/>
  <c r="R50" i="4"/>
  <c r="S50" i="4" s="1"/>
  <c r="R10" i="4"/>
  <c r="S10" i="4" s="1"/>
  <c r="R40" i="4"/>
  <c r="S40" i="4" s="1"/>
  <c r="R59" i="4"/>
  <c r="S59" i="4" s="1"/>
  <c r="R28" i="4"/>
  <c r="S28" i="4" s="1"/>
  <c r="R15" i="4"/>
  <c r="S15" i="4" s="1"/>
  <c r="R22" i="4"/>
  <c r="R71" i="4"/>
  <c r="S71" i="4" s="1"/>
  <c r="R13" i="4"/>
  <c r="S13" i="4" s="1"/>
  <c r="R9" i="4"/>
  <c r="S9" i="4" s="1"/>
  <c r="R38" i="4"/>
  <c r="S38" i="4" s="1"/>
  <c r="R57" i="4"/>
  <c r="S57" i="4" s="1"/>
  <c r="R69" i="4"/>
  <c r="S69" i="4" s="1"/>
  <c r="R64" i="4"/>
  <c r="S64" i="4" s="1"/>
  <c r="R23" i="4"/>
  <c r="S23" i="4" s="1"/>
  <c r="R8" i="4"/>
  <c r="S8" i="4" s="1"/>
  <c r="R19" i="4"/>
  <c r="R48" i="4"/>
  <c r="S48" i="4" s="1"/>
  <c r="R14" i="4"/>
  <c r="S14" i="4" s="1"/>
  <c r="R30" i="4"/>
  <c r="S30" i="4" s="1"/>
  <c r="R32" i="4"/>
  <c r="R58" i="4"/>
  <c r="S58" i="4" s="1"/>
  <c r="R66" i="4"/>
  <c r="R36" i="4"/>
  <c r="S36" i="4" s="1"/>
  <c r="R17" i="4"/>
  <c r="S17" i="4" s="1"/>
  <c r="R42" i="4"/>
  <c r="R56" i="4"/>
  <c r="S56" i="4" s="1"/>
  <c r="R60" i="4"/>
  <c r="S60" i="4" s="1"/>
  <c r="R27" i="4"/>
  <c r="S27" i="4" s="1"/>
  <c r="R3" i="4"/>
  <c r="R16" i="4"/>
  <c r="S16" i="4" s="1"/>
  <c r="R6" i="4"/>
  <c r="S6" i="4" s="1"/>
  <c r="R44" i="4"/>
  <c r="S44" i="4" s="1"/>
  <c r="R41" i="4"/>
  <c r="S41" i="4" s="1"/>
  <c r="R31" i="4"/>
  <c r="R25" i="4"/>
  <c r="R33" i="4"/>
  <c r="S33" i="4" s="1"/>
  <c r="R78" i="4"/>
  <c r="S78" i="4" s="1"/>
  <c r="N62" i="4"/>
  <c r="R20" i="4"/>
  <c r="S20" i="4" s="1"/>
  <c r="R37" i="4"/>
  <c r="S37" i="4" s="1"/>
  <c r="R18" i="4"/>
  <c r="S18" i="4" s="1"/>
  <c r="R68" i="4"/>
  <c r="S68" i="4" s="1"/>
  <c r="E69" i="15" l="1"/>
  <c r="E80" i="15"/>
  <c r="C80" i="15"/>
  <c r="E45" i="15"/>
  <c r="E64" i="15"/>
  <c r="C64" i="15"/>
  <c r="C69" i="15"/>
  <c r="E13" i="15"/>
  <c r="C77" i="15"/>
  <c r="C13" i="15"/>
  <c r="E77" i="15"/>
  <c r="C31" i="9"/>
  <c r="C8" i="15"/>
  <c r="C16" i="9"/>
  <c r="C26" i="15"/>
  <c r="C3" i="9"/>
  <c r="C60" i="15"/>
  <c r="C48" i="9"/>
  <c r="C55" i="15"/>
  <c r="E57" i="15"/>
  <c r="E5" i="9"/>
  <c r="E19" i="9"/>
  <c r="E34" i="9"/>
  <c r="E23" i="15"/>
  <c r="E6" i="15"/>
  <c r="C18" i="15"/>
  <c r="C49" i="9"/>
  <c r="C26" i="9"/>
  <c r="C46" i="15"/>
  <c r="E71" i="15"/>
  <c r="E34" i="15"/>
  <c r="C32" i="15"/>
  <c r="C68" i="15"/>
  <c r="E48" i="9"/>
  <c r="E55" i="15"/>
  <c r="E33" i="15"/>
  <c r="E70" i="15"/>
  <c r="D4" i="8"/>
  <c r="J4" i="8" s="1"/>
  <c r="E48" i="15"/>
  <c r="C24" i="9"/>
  <c r="C58" i="15"/>
  <c r="C11" i="9"/>
  <c r="C45" i="9"/>
  <c r="C24" i="15"/>
  <c r="C7" i="15"/>
  <c r="E35" i="15"/>
  <c r="E73" i="15"/>
  <c r="E41" i="9"/>
  <c r="E22" i="9"/>
  <c r="E49" i="15"/>
  <c r="E19" i="15"/>
  <c r="C79" i="15"/>
  <c r="C39" i="15"/>
  <c r="C31" i="15"/>
  <c r="C67" i="15"/>
  <c r="C11" i="15"/>
  <c r="E9" i="9"/>
  <c r="E23" i="9"/>
  <c r="E62" i="15"/>
  <c r="E9" i="15"/>
  <c r="E43" i="9"/>
  <c r="E28" i="15"/>
  <c r="E10" i="9"/>
  <c r="E5" i="15"/>
  <c r="E36" i="15"/>
  <c r="E74" i="15"/>
  <c r="C73" i="15"/>
  <c r="C35" i="15"/>
  <c r="C72" i="15"/>
  <c r="C46" i="9"/>
  <c r="E52" i="15"/>
  <c r="E44" i="9"/>
  <c r="C47" i="15"/>
  <c r="C40" i="9"/>
  <c r="E18" i="15"/>
  <c r="E49" i="9"/>
  <c r="E26" i="9"/>
  <c r="E46" i="15"/>
  <c r="E47" i="15"/>
  <c r="E40" i="9"/>
  <c r="E79" i="15"/>
  <c r="E39" i="15"/>
  <c r="C33" i="15"/>
  <c r="C70" i="15"/>
  <c r="E30" i="15"/>
  <c r="E66" i="15"/>
  <c r="C52" i="15"/>
  <c r="C44" i="9"/>
  <c r="C37" i="9"/>
  <c r="C65" i="15"/>
  <c r="C17" i="9"/>
  <c r="C32" i="9"/>
  <c r="C4" i="9"/>
  <c r="C22" i="15"/>
  <c r="C4" i="15"/>
  <c r="C54" i="15"/>
  <c r="E50" i="15"/>
  <c r="E20" i="15"/>
  <c r="E63" i="15"/>
  <c r="E10" i="15"/>
  <c r="E6" i="9"/>
  <c r="E20" i="9"/>
  <c r="E35" i="9"/>
  <c r="E29" i="15"/>
  <c r="C53" i="15"/>
  <c r="C3" i="15"/>
  <c r="C7" i="9"/>
  <c r="C21" i="9"/>
  <c r="C36" i="9"/>
  <c r="C21" i="15"/>
  <c r="C10" i="9"/>
  <c r="C5" i="15"/>
  <c r="C22" i="9"/>
  <c r="C49" i="15"/>
  <c r="C19" i="15"/>
  <c r="C41" i="9"/>
  <c r="E37" i="9"/>
  <c r="E65" i="15"/>
  <c r="B4" i="8"/>
  <c r="C4" i="8" s="1"/>
  <c r="C48" i="15"/>
  <c r="E31" i="15"/>
  <c r="E67" i="15"/>
  <c r="E11" i="15"/>
  <c r="C66" i="15"/>
  <c r="C30" i="15"/>
  <c r="C76" i="15"/>
  <c r="C38" i="9"/>
  <c r="E17" i="9"/>
  <c r="E32" i="9"/>
  <c r="E4" i="9"/>
  <c r="E22" i="15"/>
  <c r="E4" i="15"/>
  <c r="E54" i="15"/>
  <c r="E50" i="9"/>
  <c r="E51" i="15"/>
  <c r="C78" i="15"/>
  <c r="C38" i="15"/>
  <c r="E81" i="15"/>
  <c r="E39" i="9"/>
  <c r="E32" i="15"/>
  <c r="E68" i="15"/>
  <c r="C47" i="9"/>
  <c r="C25" i="9"/>
  <c r="C59" i="15"/>
  <c r="C25" i="15"/>
  <c r="C50" i="9"/>
  <c r="C51" i="15"/>
  <c r="C63" i="15"/>
  <c r="C10" i="15"/>
  <c r="C6" i="9"/>
  <c r="C20" i="9"/>
  <c r="C35" i="9"/>
  <c r="C29" i="15"/>
  <c r="E61" i="15"/>
  <c r="E27" i="15"/>
  <c r="E16" i="9"/>
  <c r="E8" i="15"/>
  <c r="E26" i="15"/>
  <c r="E3" i="9"/>
  <c r="E31" i="9"/>
  <c r="E60" i="15"/>
  <c r="E8" i="9"/>
  <c r="E12" i="15"/>
  <c r="E36" i="9"/>
  <c r="E21" i="15"/>
  <c r="E3" i="15"/>
  <c r="E53" i="15"/>
  <c r="E7" i="9"/>
  <c r="E21" i="9"/>
  <c r="C37" i="15"/>
  <c r="C75" i="15"/>
  <c r="E25" i="15"/>
  <c r="E47" i="9"/>
  <c r="E25" i="9"/>
  <c r="E59" i="15"/>
  <c r="C71" i="15"/>
  <c r="C34" i="15"/>
  <c r="E37" i="15"/>
  <c r="E75" i="15"/>
  <c r="C61" i="15"/>
  <c r="C27" i="15"/>
  <c r="E40" i="15"/>
  <c r="E18" i="9"/>
  <c r="E82" i="15"/>
  <c r="E33" i="9"/>
  <c r="E56" i="15"/>
  <c r="E42" i="9"/>
  <c r="C57" i="15"/>
  <c r="C5" i="9"/>
  <c r="C19" i="9"/>
  <c r="C34" i="9"/>
  <c r="C23" i="15"/>
  <c r="C6" i="15"/>
  <c r="C9" i="9"/>
  <c r="C23" i="9"/>
  <c r="C62" i="15"/>
  <c r="C9" i="15"/>
  <c r="C43" i="9"/>
  <c r="C28" i="15"/>
  <c r="E78" i="15"/>
  <c r="E38" i="15"/>
  <c r="E76" i="15"/>
  <c r="E38" i="9"/>
  <c r="C50" i="15"/>
  <c r="C20" i="15"/>
  <c r="C18" i="9"/>
  <c r="C82" i="15"/>
  <c r="C33" i="9"/>
  <c r="C40" i="15"/>
  <c r="C81" i="15"/>
  <c r="C39" i="9"/>
  <c r="E46" i="9"/>
  <c r="E72" i="15"/>
  <c r="E24" i="9"/>
  <c r="E58" i="15"/>
  <c r="E11" i="9"/>
  <c r="E45" i="9"/>
  <c r="E24" i="15"/>
  <c r="E7" i="15"/>
  <c r="C36" i="15"/>
  <c r="C74" i="15"/>
  <c r="C56" i="15"/>
  <c r="C42" i="9"/>
  <c r="B3" i="8"/>
  <c r="C3" i="8" s="1"/>
  <c r="D2" i="8"/>
  <c r="D3" i="8"/>
  <c r="J3" i="8" s="1"/>
  <c r="Q195" i="4"/>
  <c r="F64" i="15" s="1"/>
  <c r="S222" i="4"/>
  <c r="D77" i="15" s="1"/>
  <c r="S206" i="4"/>
  <c r="D69" i="15" s="1"/>
  <c r="Q222" i="4"/>
  <c r="F77" i="15" s="1"/>
  <c r="S195" i="4"/>
  <c r="D64" i="15" s="1"/>
  <c r="Q226" i="4"/>
  <c r="F80" i="15" s="1"/>
  <c r="S226" i="4"/>
  <c r="D80" i="15" s="1"/>
  <c r="Q206" i="4"/>
  <c r="F69" i="15" s="1"/>
  <c r="S66" i="4"/>
  <c r="D13" i="15" s="1"/>
  <c r="Q163" i="4"/>
  <c r="S136" i="4"/>
  <c r="Q125" i="4"/>
  <c r="Q147" i="4"/>
  <c r="S157" i="4"/>
  <c r="Q66" i="4"/>
  <c r="F13" i="15" s="1"/>
  <c r="Q139" i="4"/>
  <c r="S32" i="4"/>
  <c r="Q128" i="4"/>
  <c r="S147" i="4"/>
  <c r="S163" i="4"/>
  <c r="Q150" i="4"/>
  <c r="Q157" i="4"/>
  <c r="Q32" i="4"/>
  <c r="S139" i="4"/>
  <c r="Q153" i="4"/>
  <c r="S128" i="4"/>
  <c r="Q136" i="4"/>
  <c r="S125" i="4"/>
  <c r="S153" i="4"/>
  <c r="S150" i="4"/>
  <c r="S191" i="4"/>
  <c r="Q3" i="4"/>
  <c r="Q191" i="4"/>
  <c r="Q177" i="4"/>
  <c r="F48" i="15" s="1"/>
  <c r="Q35" i="4"/>
  <c r="Q54" i="4"/>
  <c r="S211" i="4"/>
  <c r="Q184" i="4"/>
  <c r="S173" i="4"/>
  <c r="S184" i="4"/>
  <c r="S198" i="4"/>
  <c r="S171" i="4"/>
  <c r="S92" i="4"/>
  <c r="Q198" i="4"/>
  <c r="S177" i="4"/>
  <c r="D48" i="15" s="1"/>
  <c r="Q217" i="4"/>
  <c r="Q80" i="4"/>
  <c r="Q97" i="4"/>
  <c r="Q45" i="4"/>
  <c r="Q92" i="4"/>
  <c r="Q21" i="4"/>
  <c r="Q211" i="4"/>
  <c r="Q110" i="4"/>
  <c r="S97" i="4"/>
  <c r="Q173" i="4"/>
  <c r="Q98" i="4"/>
  <c r="Q181" i="4"/>
  <c r="S217" i="4"/>
  <c r="S193" i="4"/>
  <c r="S80" i="4"/>
  <c r="S110" i="4"/>
  <c r="S231" i="4"/>
  <c r="S98" i="4"/>
  <c r="Q171" i="4"/>
  <c r="Q11" i="4"/>
  <c r="Q231" i="4"/>
  <c r="Q193" i="4"/>
  <c r="Q104" i="4"/>
  <c r="Q168" i="4"/>
  <c r="Q62" i="4"/>
  <c r="Q5" i="4"/>
  <c r="S104" i="4"/>
  <c r="S181" i="4"/>
  <c r="S168" i="4"/>
  <c r="Q25" i="4"/>
  <c r="S21" i="4"/>
  <c r="S25" i="4"/>
  <c r="S3" i="4"/>
  <c r="S35" i="4"/>
  <c r="S5" i="4"/>
  <c r="S42" i="4"/>
  <c r="S19" i="4"/>
  <c r="S54" i="4"/>
  <c r="S45" i="4"/>
  <c r="S11" i="4"/>
  <c r="S22" i="4"/>
  <c r="S31" i="4"/>
  <c r="R62" i="4"/>
  <c r="B2" i="8" s="1"/>
  <c r="C2" i="8" s="1"/>
  <c r="L2" i="8" l="1"/>
  <c r="J2" i="8"/>
  <c r="L4" i="8"/>
  <c r="K4" i="8"/>
  <c r="L3" i="8"/>
  <c r="K3" i="8"/>
  <c r="K2" i="8"/>
  <c r="F41" i="9"/>
  <c r="F22" i="9"/>
  <c r="F49" i="15"/>
  <c r="F19" i="15"/>
  <c r="F31" i="15"/>
  <c r="F67" i="15"/>
  <c r="F11" i="15"/>
  <c r="D81" i="15"/>
  <c r="D39" i="9"/>
  <c r="F78" i="15"/>
  <c r="F38" i="15"/>
  <c r="D79" i="15"/>
  <c r="D39" i="15"/>
  <c r="D41" i="9"/>
  <c r="D22" i="9"/>
  <c r="D49" i="15"/>
  <c r="D19" i="15"/>
  <c r="D3" i="15"/>
  <c r="D36" i="9"/>
  <c r="D21" i="15"/>
  <c r="D53" i="15"/>
  <c r="D7" i="9"/>
  <c r="D21" i="9"/>
  <c r="D49" i="9"/>
  <c r="D26" i="9"/>
  <c r="D46" i="15"/>
  <c r="D52" i="15"/>
  <c r="D44" i="9"/>
  <c r="D9" i="9"/>
  <c r="D23" i="9"/>
  <c r="D62" i="15"/>
  <c r="D9" i="15"/>
  <c r="D43" i="9"/>
  <c r="D28" i="15"/>
  <c r="D56" i="15"/>
  <c r="D42" i="9"/>
  <c r="D47" i="15"/>
  <c r="D40" i="9"/>
  <c r="D35" i="15"/>
  <c r="D73" i="15"/>
  <c r="D76" i="15"/>
  <c r="D38" i="9"/>
  <c r="F32" i="15"/>
  <c r="F68" i="15"/>
  <c r="D61" i="15"/>
  <c r="D27" i="15"/>
  <c r="D37" i="9"/>
  <c r="D65" i="15"/>
  <c r="D31" i="15"/>
  <c r="D67" i="15"/>
  <c r="D11" i="15"/>
  <c r="D78" i="15"/>
  <c r="D38" i="15"/>
  <c r="D57" i="15"/>
  <c r="D5" i="9"/>
  <c r="D19" i="9"/>
  <c r="D34" i="9"/>
  <c r="D23" i="15"/>
  <c r="D6" i="15"/>
  <c r="F52" i="15"/>
  <c r="F44" i="9"/>
  <c r="D8" i="15"/>
  <c r="D26" i="15"/>
  <c r="D60" i="15"/>
  <c r="F51" i="15"/>
  <c r="F50" i="9"/>
  <c r="D46" i="9"/>
  <c r="D72" i="15"/>
  <c r="D24" i="9"/>
  <c r="D58" i="15"/>
  <c r="D11" i="9"/>
  <c r="D45" i="9"/>
  <c r="D24" i="15"/>
  <c r="D7" i="15"/>
  <c r="F10" i="9"/>
  <c r="F5" i="15"/>
  <c r="F71" i="15"/>
  <c r="F34" i="15"/>
  <c r="F60" i="15"/>
  <c r="F8" i="15"/>
  <c r="F26" i="15"/>
  <c r="F61" i="15"/>
  <c r="F27" i="15"/>
  <c r="D25" i="15"/>
  <c r="D47" i="9"/>
  <c r="D25" i="9"/>
  <c r="D59" i="15"/>
  <c r="F46" i="9"/>
  <c r="F72" i="15"/>
  <c r="F57" i="15"/>
  <c r="F5" i="9"/>
  <c r="F19" i="9"/>
  <c r="F34" i="9"/>
  <c r="F23" i="15"/>
  <c r="F6" i="15"/>
  <c r="F30" i="15"/>
  <c r="F66" i="15"/>
  <c r="F35" i="15"/>
  <c r="F73" i="15"/>
  <c r="F3" i="15"/>
  <c r="F21" i="9"/>
  <c r="F36" i="9"/>
  <c r="F21" i="15"/>
  <c r="F53" i="15"/>
  <c r="F7" i="9"/>
  <c r="F7" i="15"/>
  <c r="F24" i="9"/>
  <c r="F58" i="15"/>
  <c r="F11" i="9"/>
  <c r="F45" i="9"/>
  <c r="F24" i="15"/>
  <c r="D48" i="9"/>
  <c r="D55" i="15"/>
  <c r="D33" i="15"/>
  <c r="D70" i="15"/>
  <c r="D40" i="15"/>
  <c r="D18" i="9"/>
  <c r="D82" i="15"/>
  <c r="D33" i="9"/>
  <c r="F55" i="15"/>
  <c r="F48" i="9"/>
  <c r="F12" i="15"/>
  <c r="F8" i="9"/>
  <c r="F25" i="15"/>
  <c r="F47" i="9"/>
  <c r="F25" i="9"/>
  <c r="F59" i="15"/>
  <c r="F9" i="9"/>
  <c r="F23" i="9"/>
  <c r="F62" i="15"/>
  <c r="F9" i="15"/>
  <c r="F43" i="9"/>
  <c r="F28" i="15"/>
  <c r="D36" i="15"/>
  <c r="D74" i="15"/>
  <c r="F79" i="15"/>
  <c r="F39" i="15"/>
  <c r="C12" i="15"/>
  <c r="C8" i="9"/>
  <c r="D30" i="15"/>
  <c r="D66" i="15"/>
  <c r="F26" i="9"/>
  <c r="F46" i="15"/>
  <c r="F49" i="9"/>
  <c r="F63" i="15"/>
  <c r="F10" i="15"/>
  <c r="F6" i="9"/>
  <c r="F20" i="9"/>
  <c r="F35" i="9"/>
  <c r="F29" i="15"/>
  <c r="F50" i="15"/>
  <c r="F20" i="15"/>
  <c r="F56" i="15"/>
  <c r="F42" i="9"/>
  <c r="F70" i="15"/>
  <c r="F33" i="15"/>
  <c r="D37" i="15"/>
  <c r="D75" i="15"/>
  <c r="F75" i="15"/>
  <c r="F37" i="15"/>
  <c r="F40" i="15"/>
  <c r="F18" i="9"/>
  <c r="F82" i="15"/>
  <c r="F33" i="9"/>
  <c r="F81" i="15"/>
  <c r="F39" i="9"/>
  <c r="F76" i="15"/>
  <c r="F38" i="9"/>
  <c r="D32" i="15"/>
  <c r="D68" i="15"/>
  <c r="D17" i="9"/>
  <c r="D32" i="9"/>
  <c r="D4" i="9"/>
  <c r="D22" i="15"/>
  <c r="D4" i="15"/>
  <c r="D54" i="15"/>
  <c r="F17" i="9"/>
  <c r="F32" i="9"/>
  <c r="F4" i="9"/>
  <c r="F22" i="15"/>
  <c r="F4" i="15"/>
  <c r="F54" i="15"/>
  <c r="D63" i="15"/>
  <c r="D10" i="15"/>
  <c r="D6" i="9"/>
  <c r="D20" i="9"/>
  <c r="D35" i="9"/>
  <c r="D29" i="15"/>
  <c r="F65" i="15"/>
  <c r="F37" i="9"/>
  <c r="D71" i="15"/>
  <c r="D34" i="15"/>
  <c r="D50" i="15"/>
  <c r="D20" i="15"/>
  <c r="F47" i="15"/>
  <c r="F40" i="9"/>
  <c r="D50" i="9"/>
  <c r="D51" i="15"/>
  <c r="D10" i="9"/>
  <c r="D5" i="15"/>
  <c r="F36" i="15"/>
  <c r="F74" i="15"/>
  <c r="F18" i="15"/>
  <c r="F45" i="15"/>
  <c r="D18" i="15"/>
  <c r="D45" i="15"/>
  <c r="F31" i="9"/>
  <c r="F16" i="9"/>
  <c r="F3" i="9"/>
  <c r="D31" i="9"/>
  <c r="D16" i="9"/>
  <c r="D3" i="9"/>
  <c r="S62" i="4"/>
  <c r="D8" i="9" l="1"/>
  <c r="D12" i="15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<sst xmlns="http://schemas.openxmlformats.org/spreadsheetml/2006/main" count="1893" uniqueCount="374">
  <si>
    <t>Annual Rebate Opportunity Cost 
(Loss of cost minus + rebate denials)</t>
  </si>
  <si>
    <t>% Increase in Net Spend</t>
  </si>
  <si>
    <t>Increased Upfront Annual Drug Spend
(WAC - 340B AAC)</t>
  </si>
  <si>
    <t>% Increase in 
Upfront Inventory Spend</t>
  </si>
  <si>
    <t>Projected Rebate Model Impact on MFP Drugs in 2026</t>
  </si>
  <si>
    <t>Projected Rebate Model Impact on MFP Drugs in 2027</t>
  </si>
  <si>
    <t>Projected Rebate Model Impact on MFP Drugs in 2028</t>
  </si>
  <si>
    <t>Average Increase in Inventory Costs Pending Rebate Payments</t>
  </si>
  <si>
    <t>30-Day Cash on Hand Impact</t>
  </si>
  <si>
    <t>45-Day Cash on Hand Impact</t>
  </si>
  <si>
    <t>Average Days' Cash on Hand</t>
  </si>
  <si>
    <t>Wholesaler Payment Terms
(e.g., net 7, net 14, net 30)</t>
  </si>
  <si>
    <t>340B Cost Of Goods Sold Discount</t>
  </si>
  <si>
    <t>Estimated Rebate Denial Rate</t>
  </si>
  <si>
    <t>Annual Rebate Opportunity Cost 
(Loss of Cost Minus + Rebate Denials)</t>
  </si>
  <si>
    <t>% Increase in 
Net Spend</t>
  </si>
  <si>
    <t>Abbvie</t>
  </si>
  <si>
    <t>Amgen</t>
  </si>
  <si>
    <t>Astra Zeneca</t>
  </si>
  <si>
    <t>Boehringer Ingelheim</t>
  </si>
  <si>
    <t>Bristol-Myers Squibb</t>
  </si>
  <si>
    <t>Johnson &amp; Johnson</t>
  </si>
  <si>
    <t>Merck</t>
  </si>
  <si>
    <t>Novartis</t>
  </si>
  <si>
    <t>Novo Nordisk</t>
  </si>
  <si>
    <t>Astellas</t>
  </si>
  <si>
    <t>GSK</t>
  </si>
  <si>
    <t>Pfizer</t>
  </si>
  <si>
    <t>Teva</t>
  </si>
  <si>
    <t>Eisai</t>
  </si>
  <si>
    <t>Eli Lilly</t>
  </si>
  <si>
    <t>Genentech</t>
  </si>
  <si>
    <t>Gilead</t>
  </si>
  <si>
    <t>Otsuka</t>
  </si>
  <si>
    <t>Takeda</t>
  </si>
  <si>
    <t>UCB</t>
  </si>
  <si>
    <t>ELIQUIS</t>
  </si>
  <si>
    <t>ENBREL</t>
  </si>
  <si>
    <t>ENTRESTO</t>
  </si>
  <si>
    <t>FARXIGA</t>
  </si>
  <si>
    <t>FIASP</t>
  </si>
  <si>
    <t>IMBRUVICA</t>
  </si>
  <si>
    <t>JANUVIA</t>
  </si>
  <si>
    <t>JARDIANCE</t>
  </si>
  <si>
    <t>NOVOLOG</t>
  </si>
  <si>
    <t>STELARA</t>
  </si>
  <si>
    <t>XARELTO</t>
  </si>
  <si>
    <t>AUSTEDO</t>
  </si>
  <si>
    <t>BREO ELLIPTA</t>
  </si>
  <si>
    <t>CALQUENCE</t>
  </si>
  <si>
    <t>IBRANCE</t>
  </si>
  <si>
    <t>JANUMET</t>
  </si>
  <si>
    <t>LINZESS</t>
  </si>
  <si>
    <t>OFEV</t>
  </si>
  <si>
    <t>OZEMPIC</t>
  </si>
  <si>
    <t>POMALYST</t>
  </si>
  <si>
    <t>RYBELSUS</t>
  </si>
  <si>
    <t>TRADJENTA</t>
  </si>
  <si>
    <t>TRELEGY ELLIPTA</t>
  </si>
  <si>
    <t>VRAYLAR</t>
  </si>
  <si>
    <t>WEGOVY</t>
  </si>
  <si>
    <t>XTANDI</t>
  </si>
  <si>
    <t>BOTOX</t>
  </si>
  <si>
    <t>ORENCIA</t>
  </si>
  <si>
    <t>LENVIMA</t>
  </si>
  <si>
    <t>TRULICITY</t>
  </si>
  <si>
    <t>VERZENIO</t>
  </si>
  <si>
    <t>XOLAIR</t>
  </si>
  <si>
    <t>BIKTARVY</t>
  </si>
  <si>
    <t>ANORO ELLIPTA</t>
  </si>
  <si>
    <t>ERLEADA</t>
  </si>
  <si>
    <t>COSENTYX</t>
  </si>
  <si>
    <t>KISQALI</t>
  </si>
  <si>
    <t>REXULTI</t>
  </si>
  <si>
    <t>XELJANZ</t>
  </si>
  <si>
    <t>ENTYVIO</t>
  </si>
  <si>
    <t>CIMZIA</t>
  </si>
  <si>
    <t>Calculating Annual Increase in Drug Expense</t>
  </si>
  <si>
    <t>NDC</t>
  </si>
  <si>
    <t>Selected Drug Name</t>
  </si>
  <si>
    <t>Product</t>
  </si>
  <si>
    <t>Primary Manufacturer</t>
  </si>
  <si>
    <t>IPAY 2026</t>
  </si>
  <si>
    <t>IPAY 2027</t>
  </si>
  <si>
    <t>IPAY 2028</t>
  </si>
  <si>
    <t>Package</t>
  </si>
  <si>
    <t>Annual 340B Purchases</t>
  </si>
  <si>
    <t>340B Price</t>
  </si>
  <si>
    <t>WAC Price</t>
  </si>
  <si>
    <t>Annual Spend at 340B</t>
  </si>
  <si>
    <t>Annual Spend at WAC</t>
  </si>
  <si>
    <t>Annual Impact of Lost COGS Discount</t>
  </si>
  <si>
    <t>Annual Impact of Denied Rebates</t>
  </si>
  <si>
    <t>Annual Inrease in Upfront Inventory Spend</t>
  </si>
  <si>
    <t>Total Annual Increase in Net Spend</t>
  </si>
  <si>
    <t xml:space="preserve"> </t>
  </si>
  <si>
    <t>30 Day</t>
  </si>
  <si>
    <t>45 Day</t>
  </si>
  <si>
    <t>60 Day</t>
  </si>
  <si>
    <t>BOTOX 100 UNIT VIAL</t>
  </si>
  <si>
    <t>AbbVie</t>
  </si>
  <si>
    <t>N</t>
  </si>
  <si>
    <t>Y</t>
  </si>
  <si>
    <t>1 x1EA</t>
  </si>
  <si>
    <t>BOTOX 200 UNIT VIAL</t>
  </si>
  <si>
    <t>BOTOX 50 UNIT VIAL</t>
  </si>
  <si>
    <t>IMBRUVICA 140 MG CAPSULE</t>
  </si>
  <si>
    <t>1 x90EA</t>
  </si>
  <si>
    <t>1 x120EA</t>
  </si>
  <si>
    <t>IMBRUVICA 140 MG TABLET</t>
  </si>
  <si>
    <t>1 x28EA</t>
  </si>
  <si>
    <t>IMBRUVICA 280 MG TABLET</t>
  </si>
  <si>
    <t>IMBRUVICA 420 MG TABLET</t>
  </si>
  <si>
    <t>IMBRUVICA 70 MG CAPSULE</t>
  </si>
  <si>
    <t>IMBRUVICA 70 MG/ML SUSPENSION</t>
  </si>
  <si>
    <t>1 x108ML</t>
  </si>
  <si>
    <t>LINZESS 145 MCG CAPSULE</t>
  </si>
  <si>
    <t>1 x30EA</t>
  </si>
  <si>
    <t>LINZESS 290 MCG CAPSULE</t>
  </si>
  <si>
    <t>LINZESS 72 MCG CAPSULE</t>
  </si>
  <si>
    <t>VRAYLAR 1.5 MG CAPSULE</t>
  </si>
  <si>
    <t>1 x20EA</t>
  </si>
  <si>
    <t>VRAYLAR 3 MG CAPSULE</t>
  </si>
  <si>
    <t>VRAYLAR 4.5 MG CAPSULE</t>
  </si>
  <si>
    <t>VRAYLAR 6 MG CAPSULE</t>
  </si>
  <si>
    <t>ENBREL 25 MG/0.5 ML SYRINGE</t>
  </si>
  <si>
    <t>4 x0.5ML</t>
  </si>
  <si>
    <t>ENBREL 25 MG/0.5 ML VIAL</t>
  </si>
  <si>
    <t>ENBREL 50 MG/ML MINI CARTRIDGE</t>
  </si>
  <si>
    <t>4 x1ML</t>
  </si>
  <si>
    <t>ENBREL 50 MG/ML SURECLICK</t>
  </si>
  <si>
    <t>ENBREL 50 MG/ML SYRINGE</t>
  </si>
  <si>
    <t>OTEZLA</t>
  </si>
  <si>
    <t>OTEZLA 10-20 MG STARTER 28 DAY</t>
  </si>
  <si>
    <t>1 x55EA</t>
  </si>
  <si>
    <t>OTEZLA 10-20-30MG START 28 DAY</t>
  </si>
  <si>
    <t>OTEZLA 20 MG TABLET</t>
  </si>
  <si>
    <t>1 x60EA</t>
  </si>
  <si>
    <t>OTEZLA 30 MG TABLET</t>
  </si>
  <si>
    <t>OTEZLA XR 75 MG TABLET</t>
  </si>
  <si>
    <t>OTEZLA XR INITIATION PK 28 DAY</t>
  </si>
  <si>
    <t>1 x41EA</t>
  </si>
  <si>
    <t>XTANDI 40 MG CAPSULE</t>
  </si>
  <si>
    <t>XTANDI 40 MG TABLET</t>
  </si>
  <si>
    <t>XTANDI 80 MG TABLET</t>
  </si>
  <si>
    <t>CALQUENCE 100 MG TABLET</t>
  </si>
  <si>
    <t>DAPAGLIFLOZON 10 MG TABLET (FARXIGA)</t>
  </si>
  <si>
    <t>DAPAGLIFLOZON 5 MG TABLET (FARXIGA)</t>
  </si>
  <si>
    <t>FARXIGA 10 MG TABLET</t>
  </si>
  <si>
    <t>FARXIGA 5 MG TABLET</t>
  </si>
  <si>
    <t>JARDIANCE 10 MG TABLET</t>
  </si>
  <si>
    <t>JARDIANCE 25 MG TABLET</t>
  </si>
  <si>
    <t>OFEV 100 MG CAPSULE</t>
  </si>
  <si>
    <t>OFEV 150 MG CAPSULE</t>
  </si>
  <si>
    <t>TRADJENTA 5 MG TABLET</t>
  </si>
  <si>
    <t>1 x100EA</t>
  </si>
  <si>
    <t>ELIQUIS 0.5 MG PKT(1X0.5MG TB)</t>
  </si>
  <si>
    <t>ELIQUIS 1.5 MG PKT(3X0.5MG TB)</t>
  </si>
  <si>
    <t>1 x84EA</t>
  </si>
  <si>
    <t>ELIQUIS 2 MG PKT(4X 0.5 MG TB)</t>
  </si>
  <si>
    <t>1 x112EA</t>
  </si>
  <si>
    <t>ELIQUIS 2.5 MG TABLET</t>
  </si>
  <si>
    <t>ELIQUIS 5 MG TABLET</t>
  </si>
  <si>
    <t>1 x74EA</t>
  </si>
  <si>
    <t>ELIQUIS DVT-PE TREAT START 5MG</t>
  </si>
  <si>
    <t>ELIQUIS SPRINKLE 0.15 MG CAP</t>
  </si>
  <si>
    <t>ORENCIA 125 MG/ML SYRINGE</t>
  </si>
  <si>
    <t>ORENCIA 250 MG VIAL</t>
  </si>
  <si>
    <t>ORENCIA 50 MG/0.4 ML SYRINGE</t>
  </si>
  <si>
    <t>4 x0.4ML</t>
  </si>
  <si>
    <t>ORENCIA 87.5 MG/0.7 ML SYRINGE</t>
  </si>
  <si>
    <t>4 x0.7ML</t>
  </si>
  <si>
    <t>ORENCIA CLICKJECT 125 MG/ML</t>
  </si>
  <si>
    <t>POMALYST 1 MG CAPSULE</t>
  </si>
  <si>
    <t>1 x21EA</t>
  </si>
  <si>
    <t>POMALYST 2 MG CAPSULE</t>
  </si>
  <si>
    <t>POMALYST 3 MG CAPSULE</t>
  </si>
  <si>
    <t>POMALYST 4 MG CAPSULE</t>
  </si>
  <si>
    <t>LENVIMA 10 MG DAILY DOSE</t>
  </si>
  <si>
    <t>LENVIMA 12 MG DAILY DOSE</t>
  </si>
  <si>
    <t>LENVIMA 14 MG DAILY DOSE</t>
  </si>
  <si>
    <t>LENVIMA 18 MG DAILY DOSE</t>
  </si>
  <si>
    <t>LENVIMA 20 MG DAILY DOSE</t>
  </si>
  <si>
    <t>LENVIMA 24 MG DAILY DOSE</t>
  </si>
  <si>
    <t>LENVIMA 4 MG CAPSULE</t>
  </si>
  <si>
    <t>LENVIMA 8 MG DAILY DOSE</t>
  </si>
  <si>
    <t>TRULICITY 0.75 MG/0.5 ML PEN</t>
  </si>
  <si>
    <t>TRULICITY 1.5 MG/0.5 ML PEN</t>
  </si>
  <si>
    <t>TRULICITY 3 MG/0.5 ML PEN</t>
  </si>
  <si>
    <t>TRULICITY 4.5 MG/0.5 ML PEN</t>
  </si>
  <si>
    <t>VERZENIO 100 MG TABLET</t>
  </si>
  <si>
    <t>1 x14EA</t>
  </si>
  <si>
    <t>VERZENIO 150 MG TABLET</t>
  </si>
  <si>
    <t>VERZENIO 200 MG TABLET</t>
  </si>
  <si>
    <t>VERZENIO 50 MG TABLET</t>
  </si>
  <si>
    <t>XOLAIR 150 MG/1.2ML VIAL</t>
  </si>
  <si>
    <t>XOLAIR 150 MG/ML AUTOINJECTOR</t>
  </si>
  <si>
    <t>1 x1ML</t>
  </si>
  <si>
    <t>XOLAIR 150 MG/ML SYRINGE</t>
  </si>
  <si>
    <t>XOLAIR 300 MG/2 ML AUTOINJECT</t>
  </si>
  <si>
    <t>1 x2ML</t>
  </si>
  <si>
    <t>XOLAIR 300 MG/2 ML SYRINGE</t>
  </si>
  <si>
    <t>XOLAIR 75 MG/0.5 ML AUTOINJECT</t>
  </si>
  <si>
    <t>1 x0.5ML</t>
  </si>
  <si>
    <t>XOLAIR 75 MG/0.5 ML SYRINGE</t>
  </si>
  <si>
    <t>BIKTARVY 30-120-15 MG TABLET</t>
  </si>
  <si>
    <t>BIKTARVY 50-200-25 MG TABLET</t>
  </si>
  <si>
    <t>ANORO ELLIPTA 62.5-25 MCG INH</t>
  </si>
  <si>
    <t>BREO ELLIPTA 100-25 MCG INHALR</t>
  </si>
  <si>
    <t>BREO ELLIPTA 200-25 MCG INHALR</t>
  </si>
  <si>
    <t>BREO ELLIPTA 50-25 MCG INHALER</t>
  </si>
  <si>
    <t>FLUTICASONE-VILANTEROL 100-25</t>
  </si>
  <si>
    <t>FLUTICASONE-VILANTEROL 200-25</t>
  </si>
  <si>
    <t>TRELEGY ELLIPTA 100-62.5-25</t>
  </si>
  <si>
    <t>TRELEGY ELLIPTA 200-62.5-25</t>
  </si>
  <si>
    <t>UMECLIDINIUM-VILANTERO 62.5-25</t>
  </si>
  <si>
    <t>ERLEADA 240 MG TABLET</t>
  </si>
  <si>
    <t>ERLEADA 60 MG TABLET</t>
  </si>
  <si>
    <t>STELARA 130 MG/26 ML VIAL</t>
  </si>
  <si>
    <t>1 x26ML</t>
  </si>
  <si>
    <t>STELARA 45 MG/0.5 ML SYRINGE</t>
  </si>
  <si>
    <t>STELARA 45 MG/0.5 ML VIAL</t>
  </si>
  <si>
    <t>STELARA 90 MG/ML SYRINGE</t>
  </si>
  <si>
    <t>XARELTO 10 MG TABLET</t>
  </si>
  <si>
    <t>XARELTO 15 MG TABLET</t>
  </si>
  <si>
    <t>XARELTO 2.5 MG TABLET</t>
  </si>
  <si>
    <t>1 x180EA</t>
  </si>
  <si>
    <t>XARELTO 20 MG TABLET</t>
  </si>
  <si>
    <t>1 x1000EA</t>
  </si>
  <si>
    <t>XARELTO DVT-PE TREAT START 30D</t>
  </si>
  <si>
    <t>1 x51EA</t>
  </si>
  <si>
    <t>JANUMET 50-1,000 MG TABLET</t>
  </si>
  <si>
    <t>JANUMET 50-500 MG TABLET</t>
  </si>
  <si>
    <t>JANUMET XR 100-1,000 MG TABLET</t>
  </si>
  <si>
    <t>JANUMET XR 50-1,000 MG TABLET</t>
  </si>
  <si>
    <t>JANUMET XR 50-500 MG TABLET</t>
  </si>
  <si>
    <t>JANUVIA 100 MG TABLET</t>
  </si>
  <si>
    <t>JANUVIA 25 MG TABLET</t>
  </si>
  <si>
    <t>JANUVIA 50 MG TABLET</t>
  </si>
  <si>
    <t>COSENTYX 125 MG/5 ML VIAL</t>
  </si>
  <si>
    <t>1 x5ML</t>
  </si>
  <si>
    <t>COSENTYX 150 MG/ML SYRINGE</t>
  </si>
  <si>
    <t>COSENTYX 300 MG DOSE-2 SYRINGE</t>
  </si>
  <si>
    <t>2 x1ML</t>
  </si>
  <si>
    <t>COSENTYX 75 MG/0.5 ML SYRINGE</t>
  </si>
  <si>
    <t>COSENTYX SENSOREADY 150 MG PEN</t>
  </si>
  <si>
    <t>COSENTYX SNRDY 300MG DOSE-2PEN</t>
  </si>
  <si>
    <t>COSENTYX UNOREADY 300 MG PEN</t>
  </si>
  <si>
    <t>ENTRESTO 24 MG-26 MG TABLET</t>
  </si>
  <si>
    <t>ENTRESTO 49 MG-51 MG TABLET</t>
  </si>
  <si>
    <t>ENTRESTO 97 MG-103 MG TABLET</t>
  </si>
  <si>
    <t>ENTRESTO SPRINKLE 15-16 MG PLT</t>
  </si>
  <si>
    <t>ENTRESTO SPRINKLE 6-6MG PELLET</t>
  </si>
  <si>
    <t>KISQALI 200 MG DAILY DOSE</t>
  </si>
  <si>
    <t>KISQALI 400 MG DAILY DOSE</t>
  </si>
  <si>
    <t>1 x42EA</t>
  </si>
  <si>
    <t>KISQALI 600 MG DAILY DOSE</t>
  </si>
  <si>
    <t>1 x63EA</t>
  </si>
  <si>
    <t>FIASP 100 UNIT/ML FLEXTOUCH</t>
  </si>
  <si>
    <t>5 x3ML</t>
  </si>
  <si>
    <t>FIASP 100 UNIT/ML VIAL</t>
  </si>
  <si>
    <t>1 x10ML</t>
  </si>
  <si>
    <t>FIASP PENFILL 100 UNIT/ML CART</t>
  </si>
  <si>
    <t>FIASP PUMPCART 100 UNIT/ML</t>
  </si>
  <si>
    <t>5 x1.6ML</t>
  </si>
  <si>
    <t>INSULIN ASPART 100 UNILS/ML VL</t>
  </si>
  <si>
    <t>INSULIN ASPART 100 UNIT/ML CRT</t>
  </si>
  <si>
    <t>INSULIN ASPART 100 UNIT/ML PEN</t>
  </si>
  <si>
    <t>NOVOLOG 100 UNIT/ML FLEXPEN</t>
  </si>
  <si>
    <t>NOVOLOG 100 UNIT/ML VIAL</t>
  </si>
  <si>
    <t>NOVOLOG PENFILL 100 UNIT/ML</t>
  </si>
  <si>
    <t>OZEMPIC 0.25-0.5 MG/DOSE PEN</t>
  </si>
  <si>
    <t>1 x3ML</t>
  </si>
  <si>
    <t>OZEMPIC 1 MG/DOSE (4 MG/3 ML)</t>
  </si>
  <si>
    <t>OZEMPIC 2 MG/DOSE (8 MG/3 ML)</t>
  </si>
  <si>
    <t>RYBELSUS 14 MG TABLET</t>
  </si>
  <si>
    <t>RYBELSUS 3 MG TABLET</t>
  </si>
  <si>
    <t>RYBELSUS 7 MG TABLET</t>
  </si>
  <si>
    <t>WEGOVY 0.25 MG/0.5 ML PEN</t>
  </si>
  <si>
    <t>WEGOVY 0.5 MG/0.5 ML PEN</t>
  </si>
  <si>
    <t>WEGOVY 1 MG/0.5 ML PEN</t>
  </si>
  <si>
    <t>WEGOVY 1.7 MG/0.75 ML PEN</t>
  </si>
  <si>
    <t>4 x0.75ML</t>
  </si>
  <si>
    <t>WEGOVY 2.4 MG/0.75 ML PEN</t>
  </si>
  <si>
    <t>REXULTI 0.25 MG TABLET</t>
  </si>
  <si>
    <t>REXULTI 0.5 MG TABLET</t>
  </si>
  <si>
    <t>REXULTI 1 MG TABLET</t>
  </si>
  <si>
    <t>REXULTI 2 MG TABLET</t>
  </si>
  <si>
    <t>REXULTI 3 MG TABLET</t>
  </si>
  <si>
    <t>REXULTI 4 MG TABLET</t>
  </si>
  <si>
    <t>IBRANCE 100 MG CAPSULE</t>
  </si>
  <si>
    <t>IBRANCE 100 MG TABLET</t>
  </si>
  <si>
    <t>IBRANCE 125 MG CAPSULE</t>
  </si>
  <si>
    <t>IBRANCE 125 MG TABLET</t>
  </si>
  <si>
    <t>IBRANCE 75 MG CAPSULE</t>
  </si>
  <si>
    <t>IBRANCE 75 MG TABLET</t>
  </si>
  <si>
    <t>XELJANZ 1 MG/ML SOLUTION</t>
  </si>
  <si>
    <t>1 x240ML</t>
  </si>
  <si>
    <t>XELJANZ 10 MG TABLET</t>
  </si>
  <si>
    <t>XELJANZ 5 MG TABLET</t>
  </si>
  <si>
    <t>XELJANZ XR 11 MG TABLET</t>
  </si>
  <si>
    <t>XELJANZ XR 22 MG TABLET</t>
  </si>
  <si>
    <t>ENTYVIO 108 MG/0.68 ML PEN</t>
  </si>
  <si>
    <t>1 x0.68ML</t>
  </si>
  <si>
    <t>ENTYVIO 300 MG VIAL</t>
  </si>
  <si>
    <t>AUSTEDO 12 MG TABLET</t>
  </si>
  <si>
    <t>AUSTEDO 6 MG TABLET</t>
  </si>
  <si>
    <t>AUSTEDO 9 MG TABLET</t>
  </si>
  <si>
    <t>AUSTEDO XR 12 MG TABLET</t>
  </si>
  <si>
    <t>AUSTEDO XR 18 MG TABLET</t>
  </si>
  <si>
    <t>AUSTEDO XR 24 MG TABLET</t>
  </si>
  <si>
    <t>AUSTEDO XR 30 MG TABLET</t>
  </si>
  <si>
    <t>AUSTEDO XR 36 MG TABLET</t>
  </si>
  <si>
    <t>AUSTEDO XR 42 MG TABLET</t>
  </si>
  <si>
    <t>AUSTEDO XR 48 MG TABLET</t>
  </si>
  <si>
    <t>AUSTEDO XR 6 MG TABLET</t>
  </si>
  <si>
    <t>AUSTEDO XR TITR(12-18-24-30MG)</t>
  </si>
  <si>
    <t>CIMZIA 2X200 MG VIAL KIT</t>
  </si>
  <si>
    <t>CIMZIA 2X200 MG/ML SYRINGE KIT</t>
  </si>
  <si>
    <t>CIMZIA 2X200 MG/ML(X3)START KT</t>
  </si>
  <si>
    <t>1 x3EA</t>
  </si>
  <si>
    <t>Distributor ID</t>
  </si>
  <si>
    <t>340B ID</t>
  </si>
  <si>
    <t>Entity Name</t>
  </si>
  <si>
    <t>Ship To Account #</t>
  </si>
  <si>
    <t>Ship To Name</t>
  </si>
  <si>
    <t>Ship To Address</t>
  </si>
  <si>
    <t>Ship To City</t>
  </si>
  <si>
    <t>Ship To State</t>
  </si>
  <si>
    <t>Ship To ZIP</t>
  </si>
  <si>
    <t>Contract RX</t>
  </si>
  <si>
    <t>Order Date</t>
  </si>
  <si>
    <t>Invoice Date</t>
  </si>
  <si>
    <t>Invoice Number</t>
  </si>
  <si>
    <t>Sales Description</t>
  </si>
  <si>
    <t>Manufacturer</t>
  </si>
  <si>
    <t>Sold Qty</t>
  </si>
  <si>
    <t>Package Qty</t>
  </si>
  <si>
    <t>Units Sold</t>
  </si>
  <si>
    <t>Catalog Price</t>
  </si>
  <si>
    <t>Catalog Total</t>
  </si>
  <si>
    <t>Invoice Price</t>
  </si>
  <si>
    <t>Invoice Total</t>
  </si>
  <si>
    <t>Distributor Reported WAC Price</t>
  </si>
  <si>
    <t>Account Sold In</t>
  </si>
  <si>
    <t>Transaction Type</t>
  </si>
  <si>
    <t>Sale Type</t>
  </si>
  <si>
    <t>PHS Price At Time of Order (340B Account)</t>
  </si>
  <si>
    <t>Internal PVP Contract Number</t>
  </si>
  <si>
    <t>NDC/Item #</t>
  </si>
  <si>
    <t>Label Name</t>
  </si>
  <si>
    <t>Package Quantity Description</t>
  </si>
  <si>
    <t>340B Selling Price</t>
  </si>
  <si>
    <t>PVP Contracted Price - 340B Account</t>
  </si>
  <si>
    <t>PVP Contracted Price Eff Date - 340B Account</t>
  </si>
  <si>
    <t>PVP Contracted Price Exp Date - 340B Account</t>
  </si>
  <si>
    <t>AHFS Therapeutic Class Description</t>
  </si>
  <si>
    <t>60-Day Cash on Hand Impact</t>
  </si>
  <si>
    <t>Enter CE Days' Cash on Hand,
 for Context</t>
  </si>
  <si>
    <t>Enter CE Payment Terms,
 for Context</t>
  </si>
  <si>
    <t>90 Day</t>
  </si>
  <si>
    <t>Cashflow Impact 
(Amount Less Cash on Hand)</t>
  </si>
  <si>
    <t>90-Day Cash on Hand Impact</t>
  </si>
  <si>
    <t>CE to Enter Data
--&gt;</t>
  </si>
  <si>
    <r>
      <rPr>
        <b/>
        <sz val="12"/>
        <color theme="1" tint="0.89999084444715716"/>
        <rFont val="Aptos Narrow"/>
        <family val="2"/>
        <scheme val="minor"/>
      </rPr>
      <t xml:space="preserve">*Disclaimer, this calculator is intended for INTERNAL USE ONLY. </t>
    </r>
    <r>
      <rPr>
        <sz val="12"/>
        <color theme="1" tint="0.89999084444715716"/>
        <rFont val="Aptos Narrow"/>
        <family val="2"/>
        <scheme val="minor"/>
      </rPr>
      <t xml:space="preserve">The data from the "Drug Cost Summary Tab" may be used to inform external comments. 
</t>
    </r>
    <r>
      <rPr>
        <b/>
        <sz val="12"/>
        <color theme="1" tint="0.89999084444715716"/>
        <rFont val="Aptos Narrow"/>
        <family val="2"/>
        <scheme val="minor"/>
      </rPr>
      <t>DO NOT SUBMIT the entire spread sheet</t>
    </r>
    <r>
      <rPr>
        <sz val="12"/>
        <color theme="1" tint="0.89999084444715716"/>
        <rFont val="Aptos Narrow"/>
        <family val="2"/>
        <scheme val="minor"/>
      </rPr>
      <t xml:space="preserve">  when responding to HRSA's 340B Rebate Request for Information (RFI) or Information Collection Request (ICR). 
Wholesaler Contractual &amp; 340B Pricing are proprietary information. CEs should </t>
    </r>
    <r>
      <rPr>
        <b/>
        <sz val="12"/>
        <color theme="1" tint="0.89999084444715716"/>
        <rFont val="Aptos Narrow"/>
        <family val="2"/>
        <scheme val="minor"/>
      </rPr>
      <t xml:space="preserve">consult legal counsel prior to sharing wholesaler terms publicly </t>
    </r>
    <r>
      <rPr>
        <sz val="12"/>
        <color theme="1" tint="0.89999084444715716"/>
        <rFont val="Aptos Narrow"/>
        <family val="2"/>
        <scheme val="minor"/>
      </rPr>
      <t xml:space="preserve">(e.g. contractual discounts and payment terms). </t>
    </r>
  </si>
  <si>
    <r>
      <rPr>
        <b/>
        <u/>
        <sz val="12"/>
        <color theme="1"/>
        <rFont val="Aptos Narrow"/>
        <family val="2"/>
        <scheme val="minor"/>
      </rPr>
      <t>Selecting “Average Increase in Inventory Costs Pending Rebate Payments” timeframe for impact to days cash on hand:</t>
    </r>
    <r>
      <rPr>
        <sz val="12"/>
        <color theme="1"/>
        <rFont val="Aptos Narrow"/>
        <family val="2"/>
        <scheme val="minor"/>
      </rPr>
      <t xml:space="preserve">
Inventory models, frequency of data submission, and manual processes for referral claim capture can all influence Covered Entities' (CEs) intervals between purchasing a drug at wholesale 
acquisition cost (WAC) and receiving the Manufacturer Rebate to 340B Ceiling Price.
          &gt; CEs with virtual inventories and automated data submission, consider using “30-Day Cash on Hand Impact”
          &gt; CEs with significant physical inventories or manual data submissions, consider using “45-Day Cash on Hand Impact”
          &gt; CEs with a significant proportion of manually processed referrals, consider using "60-Day Cash on Hand Impact"
          &gt; CEs wishing to estimate what the financial impact would be if they did not receive their rebate for a whole quarter can use the "90-Day Cash on Hand Impact"</t>
    </r>
  </si>
  <si>
    <t>Projected  Upfront Annual Drug Spend All Inventory</t>
  </si>
  <si>
    <t xml:space="preserve">% Increase in Net Rebate Drug Spend </t>
  </si>
  <si>
    <t>Increased Upfront Annual Rebate Drug Spend
(WAC - 340B AAC)</t>
  </si>
  <si>
    <t>% Increase in 
Upfront Rebate Drug Inventory Spend</t>
  </si>
  <si>
    <t>Increased Upfront Annual Spend (All Inventory)
(WAC - 340B AAC)</t>
  </si>
  <si>
    <t>Previous Total Drug Spend 
(All Inventory) (2025)</t>
  </si>
  <si>
    <t>Previous Rebate Drug Spend (2025)</t>
  </si>
  <si>
    <t>Overall % Increase in Upfront Annual Drug Spend (All Inventory)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</si>
</sst>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0.8999908444471571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 tint="0.8999908444471571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6" tint="0.79998168889431442"/>
      <name val="Aptos Narrow"/>
      <family val="2"/>
      <scheme val="minor"/>
    </font>
    <font>
      <sz val="48"/>
      <color theme="9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 tint="0.89999084444715716"/>
      <name val="Aptos Narrow"/>
      <family val="2"/>
      <scheme val="minor"/>
    </font>
    <font>
      <b/>
      <sz val="12"/>
      <color theme="3" tint="-0.249977111117893"/>
      <name val="Aptos Narrow"/>
      <family val="2"/>
      <scheme val="minor"/>
    </font>
    <font>
      <i/>
      <sz val="12"/>
      <color theme="3" tint="-0.249977111117893"/>
      <name val="Aptos Narrow"/>
      <family val="2"/>
      <scheme val="minor"/>
    </font>
    <font>
      <b/>
      <sz val="12"/>
      <color rgb="FFE7FFE5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1C4F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E8F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DotDot">
        <color auto="1"/>
      </bottom>
      <diagonal/>
    </border>
    <border>
      <left style="thin">
        <color indexed="64"/>
      </left>
      <right/>
      <top style="dashDotDot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ashDotDot">
        <color auto="1"/>
      </bottom>
      <diagonal/>
    </border>
    <border>
      <left/>
      <right style="thin">
        <color indexed="64"/>
      </right>
      <top style="dashDotDot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</cellStyleXfs>
  <cellXfs count="139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hidden="1"/>
    </xf>
    <xf numFmtId="0" fontId="3" fillId="0" borderId="0" xfId="3" applyAlignment="1">
      <alignment horizontal="center"/>
    </xf>
    <xf numFmtId="0" fontId="3" fillId="0" borderId="0" xfId="3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 applyAlignment="1" applyProtection="1">
      <alignment horizontal="center" vertical="center"/>
      <protection hidden="1"/>
    </xf>
    <xf numFmtId="164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7" xfId="0" applyNumberFormat="1" applyFont="1" applyFill="1" applyBorder="1" applyAlignment="1" applyProtection="1">
      <alignment horizontal="center" vertical="center" wrapText="1"/>
      <protection hidden="1"/>
    </xf>
    <xf numFmtId="44" fontId="0" fillId="9" borderId="2" xfId="1" applyFont="1" applyFill="1" applyBorder="1" applyAlignment="1" applyProtection="1">
      <alignment horizontal="right"/>
      <protection hidden="1"/>
    </xf>
    <xf numFmtId="164" fontId="0" fillId="9" borderId="3" xfId="0" applyNumberFormat="1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9" fillId="5" borderId="17" xfId="0" applyFont="1" applyFill="1" applyBorder="1" applyAlignment="1" applyProtection="1">
      <alignment horizontal="center" vertical="center" wrapText="1"/>
      <protection hidden="1"/>
    </xf>
    <xf numFmtId="0" fontId="9" fillId="5" borderId="18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164" fontId="5" fillId="6" borderId="11" xfId="0" applyNumberFormat="1" applyFont="1" applyFill="1" applyBorder="1" applyAlignment="1" applyProtection="1">
      <alignment horizontal="center" vertical="center"/>
      <protection hidden="1"/>
    </xf>
    <xf numFmtId="9" fontId="5" fillId="6" borderId="13" xfId="2" applyFont="1" applyFill="1" applyBorder="1" applyAlignment="1" applyProtection="1">
      <alignment horizontal="center" vertical="center"/>
      <protection hidden="1"/>
    </xf>
    <xf numFmtId="164" fontId="5" fillId="6" borderId="9" xfId="0" applyNumberFormat="1" applyFont="1" applyFill="1" applyBorder="1" applyAlignment="1" applyProtection="1">
      <alignment horizontal="center" vertical="center"/>
      <protection hidden="1"/>
    </xf>
    <xf numFmtId="164" fontId="5" fillId="6" borderId="29" xfId="0" applyNumberFormat="1" applyFont="1" applyFill="1" applyBorder="1" applyAlignment="1" applyProtection="1">
      <alignment horizontal="center" vertical="center"/>
      <protection hidden="1"/>
    </xf>
    <xf numFmtId="9" fontId="5" fillId="6" borderId="25" xfId="2" applyFont="1" applyFill="1" applyBorder="1" applyAlignment="1" applyProtection="1">
      <alignment horizontal="center" vertical="center"/>
      <protection hidden="1"/>
    </xf>
    <xf numFmtId="164" fontId="5" fillId="6" borderId="30" xfId="0" applyNumberFormat="1" applyFont="1" applyFill="1" applyBorder="1" applyAlignment="1" applyProtection="1">
      <alignment horizontal="center" vertical="center"/>
      <protection hidden="1"/>
    </xf>
    <xf numFmtId="164" fontId="5" fillId="6" borderId="12" xfId="0" applyNumberFormat="1" applyFont="1" applyFill="1" applyBorder="1" applyAlignment="1" applyProtection="1">
      <alignment horizontal="center" vertical="center"/>
      <protection hidden="1"/>
    </xf>
    <xf numFmtId="9" fontId="5" fillId="6" borderId="14" xfId="2" applyFont="1" applyFill="1" applyBorder="1" applyAlignment="1" applyProtection="1">
      <alignment horizontal="center" vertical="center"/>
      <protection hidden="1"/>
    </xf>
    <xf numFmtId="164" fontId="5" fillId="6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64" fontId="5" fillId="8" borderId="11" xfId="0" applyNumberFormat="1" applyFont="1" applyFill="1" applyBorder="1" applyAlignment="1" applyProtection="1">
      <alignment horizontal="center" vertical="center"/>
      <protection hidden="1"/>
    </xf>
    <xf numFmtId="164" fontId="5" fillId="8" borderId="13" xfId="0" applyNumberFormat="1" applyFont="1" applyFill="1" applyBorder="1" applyAlignment="1" applyProtection="1">
      <alignment horizontal="center" vertical="center"/>
      <protection hidden="1"/>
    </xf>
    <xf numFmtId="164" fontId="5" fillId="8" borderId="29" xfId="0" applyNumberFormat="1" applyFont="1" applyFill="1" applyBorder="1" applyAlignment="1" applyProtection="1">
      <alignment horizontal="center" vertical="center"/>
      <protection hidden="1"/>
    </xf>
    <xf numFmtId="164" fontId="5" fillId="8" borderId="25" xfId="0" applyNumberFormat="1" applyFont="1" applyFill="1" applyBorder="1" applyAlignment="1" applyProtection="1">
      <alignment horizontal="center" vertical="center"/>
      <protection hidden="1"/>
    </xf>
    <xf numFmtId="164" fontId="5" fillId="8" borderId="12" xfId="0" applyNumberFormat="1" applyFont="1" applyFill="1" applyBorder="1" applyAlignment="1" applyProtection="1">
      <alignment horizontal="center" vertical="center"/>
      <protection hidden="1"/>
    </xf>
    <xf numFmtId="164" fontId="5" fillId="8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3" xfId="0" applyBorder="1" applyProtection="1"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9" xfId="0" applyBorder="1" applyProtection="1"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9" fontId="0" fillId="0" borderId="0" xfId="2" applyFont="1" applyProtection="1"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24" xfId="0" applyBorder="1" applyProtection="1">
      <protection hidden="1"/>
    </xf>
    <xf numFmtId="0" fontId="3" fillId="0" borderId="0" xfId="3" applyProtection="1">
      <protection locked="0"/>
    </xf>
    <xf numFmtId="164" fontId="5" fillId="8" borderId="9" xfId="0" applyNumberFormat="1" applyFont="1" applyFill="1" applyBorder="1" applyAlignment="1" applyProtection="1">
      <alignment horizontal="center" vertical="center"/>
      <protection hidden="1"/>
    </xf>
    <xf numFmtId="164" fontId="5" fillId="8" borderId="30" xfId="0" applyNumberFormat="1" applyFont="1" applyFill="1" applyBorder="1" applyAlignment="1" applyProtection="1">
      <alignment horizontal="center" vertical="center"/>
      <protection hidden="1"/>
    </xf>
    <xf numFmtId="164" fontId="5" fillId="8" borderId="10" xfId="0" applyNumberFormat="1" applyFont="1" applyFill="1" applyBorder="1" applyAlignment="1" applyProtection="1">
      <alignment horizontal="center" vertical="center"/>
      <protection hidden="1"/>
    </xf>
    <xf numFmtId="0" fontId="9" fillId="5" borderId="11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15" fillId="12" borderId="11" xfId="0" applyFont="1" applyFill="1" applyBorder="1" applyAlignment="1" applyProtection="1">
      <alignment horizontal="center" vertical="center" wrapText="1"/>
      <protection hidden="1"/>
    </xf>
    <xf numFmtId="0" fontId="15" fillId="12" borderId="29" xfId="0" applyFont="1" applyFill="1" applyBorder="1" applyAlignment="1" applyProtection="1">
      <alignment horizontal="center" vertical="center" wrapText="1"/>
      <protection hidden="1"/>
    </xf>
    <xf numFmtId="0" fontId="15" fillId="12" borderId="12" xfId="0" applyFont="1" applyFill="1" applyBorder="1" applyAlignment="1" applyProtection="1">
      <alignment horizontal="center" vertical="center" wrapText="1"/>
      <protection hidden="1"/>
    </xf>
    <xf numFmtId="0" fontId="15" fillId="12" borderId="22" xfId="0" applyFont="1" applyFill="1" applyBorder="1" applyAlignment="1" applyProtection="1">
      <alignment horizontal="centerContinuous" vertical="center" wrapText="1"/>
      <protection hidden="1"/>
    </xf>
    <xf numFmtId="0" fontId="15" fillId="12" borderId="23" xfId="0" applyFont="1" applyFill="1" applyBorder="1" applyAlignment="1" applyProtection="1">
      <alignment horizontal="centerContinuous" vertical="center" wrapText="1"/>
      <protection hidden="1"/>
    </xf>
    <xf numFmtId="0" fontId="15" fillId="12" borderId="22" xfId="0" applyFont="1" applyFill="1" applyBorder="1" applyAlignment="1" applyProtection="1">
      <alignment horizontal="center" vertical="center" wrapText="1"/>
      <protection hidden="1"/>
    </xf>
    <xf numFmtId="0" fontId="15" fillId="12" borderId="21" xfId="0" applyFont="1" applyFill="1" applyBorder="1" applyAlignment="1" applyProtection="1">
      <alignment horizontal="center" vertical="center" wrapText="1"/>
      <protection hidden="1"/>
    </xf>
    <xf numFmtId="9" fontId="1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Continuous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8" fillId="7" borderId="5" xfId="0" applyFont="1" applyFill="1" applyBorder="1" applyAlignment="1" applyProtection="1">
      <alignment horizontal="centerContinuous" vertical="center" wrapText="1"/>
      <protection hidden="1"/>
    </xf>
    <xf numFmtId="0" fontId="8" fillId="7" borderId="5" xfId="0" applyFont="1" applyFill="1" applyBorder="1" applyAlignment="1" applyProtection="1">
      <alignment horizontal="centerContinuous" vertical="center"/>
      <protection hidden="1"/>
    </xf>
    <xf numFmtId="0" fontId="8" fillId="7" borderId="4" xfId="0" applyFont="1" applyFill="1" applyBorder="1" applyAlignment="1" applyProtection="1">
      <alignment horizontal="centerContinuous" vertical="center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64" fontId="0" fillId="6" borderId="6" xfId="0" applyNumberFormat="1" applyFill="1" applyBorder="1" applyAlignment="1" applyProtection="1">
      <alignment horizontal="center" vertical="center" wrapText="1"/>
      <protection hidden="1"/>
    </xf>
    <xf numFmtId="164" fontId="0" fillId="6" borderId="7" xfId="0" applyNumberFormat="1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164" fontId="0" fillId="8" borderId="5" xfId="0" applyNumberFormat="1" applyFill="1" applyBorder="1" applyAlignment="1" applyProtection="1">
      <alignment horizontal="center" vertical="center"/>
      <protection hidden="1"/>
    </xf>
    <xf numFmtId="164" fontId="0" fillId="8" borderId="6" xfId="0" applyNumberFormat="1" applyFill="1" applyBorder="1" applyAlignment="1" applyProtection="1">
      <alignment horizontal="center" vertical="center"/>
      <protection hidden="1"/>
    </xf>
    <xf numFmtId="164" fontId="0" fillId="8" borderId="7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  <xf numFmtId="165" fontId="0" fillId="0" borderId="2" xfId="0" applyNumberFormat="1" applyBorder="1" applyAlignment="1" applyProtection="1">
      <alignment horizontal="left"/>
      <protection hidden="1"/>
    </xf>
    <xf numFmtId="165" fontId="0" fillId="0" borderId="0" xfId="0" applyNumberFormat="1" applyAlignment="1" applyProtection="1">
      <alignment horizontal="left"/>
      <protection hidden="1"/>
    </xf>
    <xf numFmtId="0" fontId="0" fillId="9" borderId="8" xfId="0" applyFill="1" applyBorder="1" applyAlignment="1" applyProtection="1">
      <alignment horizontal="right"/>
      <protection hidden="1"/>
    </xf>
    <xf numFmtId="164" fontId="0" fillId="0" borderId="0" xfId="2" applyNumberFormat="1" applyFon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9" fontId="0" fillId="0" borderId="0" xfId="2" applyFont="1" applyBorder="1" applyAlignment="1" applyProtection="1">
      <alignment horizontal="right"/>
      <protection hidden="1"/>
    </xf>
    <xf numFmtId="9" fontId="0" fillId="0" borderId="3" xfId="2" applyFont="1" applyBorder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164" fontId="0" fillId="0" borderId="2" xfId="0" applyNumberFormat="1" applyBorder="1" applyAlignment="1" applyProtection="1">
      <alignment horizontal="right"/>
      <protection hidden="1"/>
    </xf>
    <xf numFmtId="164" fontId="0" fillId="0" borderId="3" xfId="0" applyNumberFormat="1" applyBorder="1" applyAlignment="1" applyProtection="1">
      <alignment horizontal="right"/>
      <protection hidden="1"/>
    </xf>
    <xf numFmtId="165" fontId="0" fillId="11" borderId="2" xfId="0" applyNumberFormat="1" applyFill="1" applyBorder="1" applyAlignment="1" applyProtection="1">
      <alignment horizontal="left"/>
      <protection hidden="1"/>
    </xf>
    <xf numFmtId="165" fontId="0" fillId="11" borderId="0" xfId="0" applyNumberFormat="1" applyFill="1" applyAlignment="1" applyProtection="1">
      <alignment horizontal="left"/>
      <protection hidden="1"/>
    </xf>
    <xf numFmtId="0" fontId="0" fillId="11" borderId="0" xfId="0" applyFill="1" applyProtection="1">
      <protection hidden="1"/>
    </xf>
    <xf numFmtId="164" fontId="0" fillId="11" borderId="0" xfId="2" applyNumberFormat="1" applyFont="1" applyFill="1" applyBorder="1" applyAlignment="1" applyProtection="1">
      <alignment horizontal="right"/>
      <protection hidden="1"/>
    </xf>
    <xf numFmtId="164" fontId="0" fillId="11" borderId="0" xfId="0" applyNumberFormat="1" applyFill="1" applyAlignment="1" applyProtection="1">
      <alignment horizontal="right"/>
      <protection hidden="1"/>
    </xf>
    <xf numFmtId="9" fontId="0" fillId="11" borderId="0" xfId="2" applyFont="1" applyFill="1" applyBorder="1" applyAlignment="1" applyProtection="1">
      <alignment horizontal="right"/>
      <protection hidden="1"/>
    </xf>
    <xf numFmtId="9" fontId="0" fillId="11" borderId="3" xfId="2" applyFont="1" applyFill="1" applyBorder="1" applyAlignment="1" applyProtection="1">
      <alignment horizontal="right"/>
      <protection hidden="1"/>
    </xf>
    <xf numFmtId="164" fontId="0" fillId="11" borderId="2" xfId="0" applyNumberFormat="1" applyFill="1" applyBorder="1" applyAlignment="1" applyProtection="1">
      <alignment horizontal="right"/>
      <protection hidden="1"/>
    </xf>
    <xf numFmtId="164" fontId="0" fillId="11" borderId="3" xfId="0" applyNumberFormat="1" applyFill="1" applyBorder="1" applyAlignment="1" applyProtection="1">
      <alignment horizontal="right"/>
      <protection hidden="1"/>
    </xf>
    <xf numFmtId="9" fontId="5" fillId="6" borderId="9" xfId="2" applyFont="1" applyFill="1" applyBorder="1" applyAlignment="1" applyProtection="1">
      <alignment horizontal="center" vertical="center"/>
      <protection hidden="1"/>
    </xf>
    <xf numFmtId="9" fontId="5" fillId="6" borderId="30" xfId="2" applyFont="1" applyFill="1" applyBorder="1" applyAlignment="1" applyProtection="1">
      <alignment horizontal="center" vertical="center"/>
      <protection hidden="1"/>
    </xf>
    <xf numFmtId="9" fontId="5" fillId="6" borderId="10" xfId="2" applyFont="1" applyFill="1" applyBorder="1" applyAlignment="1" applyProtection="1">
      <alignment horizontal="center" vertical="center"/>
      <protection hidden="1"/>
    </xf>
    <xf numFmtId="0" fontId="15" fillId="12" borderId="23" xfId="0" applyFont="1" applyFill="1" applyBorder="1" applyAlignment="1" applyProtection="1">
      <alignment horizontal="center" vertical="center" wrapText="1"/>
      <protection hidden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" fontId="3" fillId="0" borderId="0" xfId="3" applyNumberFormat="1" applyAlignment="1">
      <alignment horizontal="center"/>
    </xf>
    <xf numFmtId="1" fontId="3" fillId="0" borderId="0" xfId="3" applyNumberFormat="1" applyProtection="1">
      <protection locked="0"/>
    </xf>
    <xf numFmtId="1" fontId="0" fillId="0" borderId="0" xfId="0" applyNumberFormat="1"/>
    <xf numFmtId="1" fontId="0" fillId="0" borderId="0" xfId="0" applyNumberFormat="1" applyProtection="1">
      <protection locked="0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 applyProtection="1">
      <alignment horizontal="left" vertical="center" wrapText="1"/>
      <protection hidden="1"/>
    </xf>
    <xf numFmtId="164" fontId="5" fillId="8" borderId="34" xfId="0" applyNumberFormat="1" applyFont="1" applyFill="1" applyBorder="1" applyAlignment="1" applyProtection="1">
      <alignment horizontal="left" vertical="center" wrapText="1"/>
      <protection hidden="1"/>
    </xf>
    <xf numFmtId="164" fontId="5" fillId="8" borderId="23" xfId="0" applyNumberFormat="1" applyFont="1" applyFill="1" applyBorder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/>
      <protection hidden="1"/>
    </xf>
    <xf numFmtId="9" fontId="9" fillId="5" borderId="18" xfId="2" applyFont="1" applyFill="1" applyBorder="1" applyAlignment="1" applyProtection="1">
      <alignment horizontal="center" vertical="center" wrapText="1"/>
      <protection hidden="1"/>
    </xf>
    <xf numFmtId="9" fontId="9" fillId="5" borderId="15" xfId="2" applyFont="1" applyFill="1" applyBorder="1" applyAlignment="1" applyProtection="1">
      <alignment horizontal="center" vertical="center" wrapText="1"/>
      <protection hidden="1"/>
    </xf>
    <xf numFmtId="0" fontId="12" fillId="2" borderId="26" xfId="0" applyFont="1" applyFill="1" applyBorder="1" applyAlignment="1" applyProtection="1">
      <alignment horizontal="center" vertical="center" textRotation="90"/>
      <protection hidden="1"/>
    </xf>
    <xf numFmtId="0" fontId="12" fillId="2" borderId="27" xfId="0" applyFont="1" applyFill="1" applyBorder="1" applyAlignment="1" applyProtection="1">
      <alignment horizontal="center" vertical="center" textRotation="90"/>
      <protection hidden="1"/>
    </xf>
    <xf numFmtId="0" fontId="12" fillId="2" borderId="28" xfId="0" applyFont="1" applyFill="1" applyBorder="1" applyAlignment="1" applyProtection="1">
      <alignment horizontal="center" vertical="center" textRotation="90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16" xfId="0" applyFont="1" applyFill="1" applyBorder="1" applyAlignment="1" applyProtection="1">
      <alignment horizontal="center" vertical="center" wrapText="1"/>
      <protection hidden="1"/>
    </xf>
    <xf numFmtId="9" fontId="9" fillId="5" borderId="21" xfId="2" applyFont="1" applyFill="1" applyBorder="1" applyAlignment="1" applyProtection="1">
      <alignment horizontal="center" vertical="center" wrapText="1"/>
      <protection hidden="1"/>
    </xf>
    <xf numFmtId="9" fontId="9" fillId="5" borderId="16" xfId="2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textRotation="90"/>
      <protection hidden="1"/>
    </xf>
    <xf numFmtId="0" fontId="12" fillId="2" borderId="31" xfId="0" applyFont="1" applyFill="1" applyBorder="1" applyAlignment="1" applyProtection="1">
      <alignment horizontal="center" vertical="center" textRotation="90"/>
      <protection hidden="1"/>
    </xf>
    <xf numFmtId="0" fontId="12" fillId="2" borderId="32" xfId="0" applyFont="1" applyFill="1" applyBorder="1" applyAlignment="1" applyProtection="1">
      <alignment horizontal="center" vertical="center" textRotation="90"/>
      <protection hidden="1"/>
    </xf>
    <xf numFmtId="9" fontId="5" fillId="0" borderId="0" xfId="2" applyFont="1"/>
    <xf numFmtId="0" fontId="17" fillId="13" borderId="21" xfId="0" applyFont="1" applyFill="1" applyBorder="1" applyAlignment="1" applyProtection="1">
      <alignment horizontal="center" vertical="center" wrapText="1"/>
      <protection hidden="1"/>
    </xf>
    <xf numFmtId="0" fontId="17" fillId="13" borderId="26" xfId="0" applyFont="1" applyFill="1" applyBorder="1" applyAlignment="1" applyProtection="1">
      <alignment horizontal="center"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 wrapText="1"/>
      <protection hidden="1"/>
    </xf>
    <xf numFmtId="164" fontId="5" fillId="14" borderId="26" xfId="0" applyNumberFormat="1" applyFont="1" applyFill="1" applyBorder="1" applyAlignment="1" applyProtection="1">
      <alignment horizontal="center" vertical="distributed"/>
      <protection hidden="1"/>
    </xf>
    <xf numFmtId="164" fontId="5" fillId="14" borderId="27" xfId="0" applyNumberFormat="1" applyFont="1" applyFill="1" applyBorder="1" applyAlignment="1" applyProtection="1">
      <alignment horizontal="center" vertical="distributed"/>
      <protection hidden="1"/>
    </xf>
    <xf numFmtId="164" fontId="5" fillId="14" borderId="28" xfId="0" applyNumberFormat="1" applyFont="1" applyFill="1" applyBorder="1" applyAlignment="1" applyProtection="1">
      <alignment horizontal="center" vertical="distributed"/>
      <protection hidden="1"/>
    </xf>
    <xf numFmtId="9" fontId="5" fillId="14" borderId="1" xfId="2" applyFont="1" applyFill="1" applyBorder="1" applyAlignment="1" applyProtection="1">
      <alignment horizontal="center" vertical="center"/>
      <protection hidden="1"/>
    </xf>
    <xf numFmtId="164" fontId="5" fillId="14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Currency" xfId="1" builtinId="4"/>
    <cellStyle name="Normal" xfId="0" builtinId="0"/>
    <cellStyle name="Normal 2" xfId="3" xr:uid="{EAB31A3F-4143-4AC2-B692-D58259B351E2}"/>
    <cellStyle name="Percent" xfId="2" builtinId="5"/>
  </cellStyles>
  <dxfs count="52"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1" hidden="1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alignment horizontal="right" vertical="bottom" textRotation="0" wrapText="0" indent="0" justifyLastLine="0" shrinkToFit="0" readingOrder="0"/>
      <protection locked="1" hidden="1"/>
    </dxf>
    <dxf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1" hidden="1"/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border diagonalUp="0" diagonalDown="0">
        <right style="medium">
          <color indexed="64"/>
        </right>
        <top/>
        <bottom/>
        <horizontal/>
      </border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numFmt numFmtId="0" formatCode="General"/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numFmt numFmtId="165" formatCode="00000000000"/>
      <alignment horizontal="left" vertical="bottom" textRotation="0" wrapText="0" indent="0" justifyLastLine="0" shrinkToFit="0" readingOrder="0"/>
      <protection locked="0" hidden="0"/>
    </dxf>
    <dxf>
      <numFmt numFmtId="165" formatCode="00000000000"/>
      <fill>
        <patternFill patternType="solid">
          <fgColor indexed="64"/>
          <bgColor rgb="FFEAEAEA"/>
        </patternFill>
      </fill>
      <alignment horizontal="left" vertical="bottom" textRotation="0" wrapText="0" indent="0" justifyLastLine="0" shrinkToFit="0" readingOrder="0"/>
      <protection locked="1" hidden="1"/>
    </dxf>
    <dxf>
      <numFmt numFmtId="165" formatCode="00000000000"/>
      <alignment horizontal="left" vertical="bottom" textRotation="0" wrapText="0" indent="0" justifyLastLine="0" shrinkToFit="0" readingOrder="0"/>
      <protection locked="0" hidden="0"/>
    </dxf>
    <dxf>
      <numFmt numFmtId="165" formatCode="00000000000"/>
      <fill>
        <patternFill patternType="solid">
          <fgColor indexed="64"/>
          <bgColor rgb="FFEAEAEA"/>
        </patternFill>
      </fill>
      <alignment horizontal="left" vertical="bottom" textRotation="0" wrapText="0" indent="0" justifyLastLine="0" shrinkToFit="0" readingOrder="0"/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E8F8E8"/>
      <color rgb="FFD9F3D9"/>
      <color rgb="FFB7E7B7"/>
      <color rgb="FFE7FFE5"/>
      <color rgb="FF006600"/>
      <color rgb="FF61C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352426</xdr:colOff>
      <xdr:row>0</xdr:row>
      <xdr:rowOff>456799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A3AC2-0074-45BB-8882-024DC68A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19200" cy="45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387B62-7FF1-4715-95BF-A26F5DA72270}" name="NDC_Data" displayName="NDC_Data" ref="A2:X239" totalsRowShown="0" headerRowDxfId="51" dataDxfId="49" totalsRowDxfId="48" headerRowBorderDxfId="50">
  <autoFilter ref="A2:X239" xr:uid="{3E387B62-7FF1-4715-95BF-A26F5DA72270}"/>
  <sortState xmlns:xlrd2="http://schemas.microsoft.com/office/spreadsheetml/2017/richdata2" ref="A3:X239">
    <sortCondition descending="1" ref="E3:E239"/>
    <sortCondition descending="1" ref="F3:F239"/>
    <sortCondition descending="1" ref="G3:G239"/>
    <sortCondition ref="C3:C239"/>
  </sortState>
  <tableColumns count="24">
    <tableColumn id="1" xr3:uid="{E7104502-77DE-4FB0-8290-A9F94DDAE610}" name="NDC" dataDxfId="47" totalsRowDxfId="46"/>
    <tableColumn id="27" xr3:uid="{BABEDCA3-BFEA-4A9E-B719-8DD5EC890E84}" name="Selected Drug Name" dataDxfId="45" totalsRowDxfId="44"/>
    <tableColumn id="2" xr3:uid="{85D0E772-6714-4FF9-9B34-036D3F9F68ED}" name="Product" dataDxfId="43" totalsRowDxfId="42"/>
    <tableColumn id="7" xr3:uid="{B654F3F2-0C0C-497F-8830-ED6A5F6CD673}" name="Primary Manufacturer" dataDxfId="41" totalsRowDxfId="40"/>
    <tableColumn id="26" xr3:uid="{6FB260CE-C0DB-444C-BC23-2790464CA417}" name="IPAY 2026" dataDxfId="39" totalsRowDxfId="38"/>
    <tableColumn id="25" xr3:uid="{A39F5C03-9FD5-4757-9586-D504570A8E6B}" name="IPAY 2027" dataDxfId="37" totalsRowDxfId="36"/>
    <tableColumn id="8" xr3:uid="{661EC132-FEAB-4F03-B823-75A41D0F097C}" name="IPAY 2028" dataDxfId="35" totalsRowDxfId="34"/>
    <tableColumn id="3" xr3:uid="{983A0EA0-8BD4-4DD6-AFD9-F60C76EB3787}" name="Package" dataDxfId="33" totalsRowDxfId="32"/>
    <tableColumn id="4" xr3:uid="{2416148E-5851-4F11-93A8-583D3FF6CBC8}" name="Annual 340B Purchases" dataDxfId="31" totalsRowDxfId="30">
      <calculatedColumnFormula>SUMIFS('Historical Purchases'!Q:Q,'Historical Purchases'!N:N,NDC_Data[[#This Row],[NDC]])</calculatedColumnFormula>
    </tableColumn>
    <tableColumn id="5" xr3:uid="{84FBB9EE-51BB-49E5-993A-7C465F57A330}" name="340B Price" dataDxfId="29" totalsRowDxfId="28" dataCellStyle="Currency">
      <calculatedColumnFormula>_xlfn.XLOOKUP(NDC_Data[[#This Row],[NDC]],'Pricing Data'!C:C,'Pricing Data'!F:F)</calculatedColumnFormula>
    </tableColumn>
    <tableColumn id="6" xr3:uid="{06703EFE-123F-4391-B57B-9DB712E0E468}" name="WAC Price" dataDxfId="27" totalsRowDxfId="26">
      <calculatedColumnFormula>_xlfn.XLOOKUP(NDC_Data[[#This Row],[NDC]],'Pricing Data'!C:C,'Pricing Data'!J:J)</calculatedColumnFormula>
    </tableColumn>
    <tableColumn id="9" xr3:uid="{889B91D5-EC43-427D-9C8C-B346F82199C3}" name="Annual Spend at 340B" dataDxfId="25" totalsRowDxfId="24" dataCellStyle="Percent">
      <calculatedColumnFormula>I3*(J3-(NDC_Data[[#This Row],[340B Price]]*'Drug Cost Impact Summary'!$D$13))</calculatedColumnFormula>
    </tableColumn>
    <tableColumn id="16" xr3:uid="{C391D8A1-DAB2-40EC-8DE7-A834BDE1E0ED}" name="Annual Spend at WAC" dataDxfId="23" totalsRowDxfId="22" dataCellStyle="Percent">
      <calculatedColumnFormula>(NDC_Data[[#This Row],[WAC Price]])*(NDC_Data[[#This Row],[Annual 340B Purchases]])</calculatedColumnFormula>
    </tableColumn>
    <tableColumn id="10" xr3:uid="{0ACAE23D-BB6F-4093-8BBB-4CADA00F0011}" name="Annual Impact of Lost COGS Discount" dataDxfId="21" totalsRowDxfId="20">
      <calculatedColumnFormula>(NDC_Data[[#This Row],[340B Price]]*NDC_Data[[#This Row],[Annual 340B Purchases]])-NDC_Data[[#This Row],[Annual Spend at 340B]]</calculatedColumnFormula>
    </tableColumn>
    <tableColumn id="11" xr3:uid="{2B575954-8CCC-494D-8D1E-BA655D89D548}" name="Annual Impact of Denied Rebates" dataDxfId="19" totalsRowDxfId="18">
      <calculatedColumnFormula>(K3-J3)*I3*'Drug Cost Impact Summary'!$E$13</calculatedColumnFormula>
    </tableColumn>
    <tableColumn id="21" xr3:uid="{6AD60F22-F7EA-4AF2-B3AA-D5B05508EE5B}" name="Annual Inrease in Upfront Inventory Spend" dataDxfId="17" totalsRowDxfId="16">
      <calculatedColumnFormula>NDC_Data[[#This Row],[Annual Spend at WAC]]-NDC_Data[[#This Row],[Annual Spend at 340B]]</calculatedColumnFormula>
    </tableColumn>
    <tableColumn id="23" xr3:uid="{C76B5470-679A-4889-9AB3-79580BF33EEB}" name="% Increase in _x000a_Upfront Inventory Spend" dataDxfId="15" totalsRowDxfId="14" dataCellStyle="Percent">
      <calculatedColumnFormula>IFERROR(NDC_Data[[#This Row],[Annual Inrease in Upfront Inventory Spend]]/NDC_Data[[#This Row],[Annual Spend at 340B]],"0")</calculatedColumnFormula>
    </tableColumn>
    <tableColumn id="19" xr3:uid="{76100BF6-5739-4C15-890D-BF8E7C898EE9}" name="Total Annual Increase in Net Spend" dataDxfId="13" totalsRowDxfId="12">
      <calculatedColumnFormula>NDC_Data[[#This Row],[Annual Impact of Lost COGS Discount]]+NDC_Data[[#This Row],[Annual Impact of Denied Rebates]]</calculatedColumnFormula>
    </tableColumn>
    <tableColumn id="22" xr3:uid="{55C9CA92-3DE6-42EB-B32F-ECAB822DE2B7}" name="% Increase in Net Spend" dataDxfId="11" totalsRowDxfId="10" dataCellStyle="Percent">
      <calculatedColumnFormula>IFERROR(NDC_Data[[#This Row],[Total Annual Increase in Net Spend]]/NDC_Data[[#This Row],[Annual Spend at 340B]],"0")</calculatedColumnFormula>
    </tableColumn>
    <tableColumn id="12" xr3:uid="{6B46DDC5-DE3C-4301-8459-B8E8D4457F4B}" name=" " dataDxfId="9" totalsRowDxfId="8"/>
    <tableColumn id="15" xr3:uid="{6159147B-068E-4BFF-8951-7F4D74723566}" name="30 Day" dataDxfId="7" totalsRowDxfId="6">
      <calculatedColumnFormula>(NDC_Data[[#This Row],[WAC Price]]-NDC_Data[[#This Row],[340B Price]])*(NDC_Data[[#This Row],[Annual 340B Purchases]]/365*30)</calculatedColumnFormula>
    </tableColumn>
    <tableColumn id="24" xr3:uid="{EC968A89-4907-4799-AD29-BDAF18E0E63D}" name="45 Day" dataDxfId="5" totalsRowDxfId="4">
      <calculatedColumnFormula>(NDC_Data[[#This Row],[WAC Price]]-NDC_Data[[#This Row],[340B Price]])*(NDC_Data[[#This Row],[Annual 340B Purchases]]/365*45)</calculatedColumnFormula>
    </tableColumn>
    <tableColumn id="17" xr3:uid="{E2852B00-D6B5-46E3-B5D2-602251F1BDF1}" name="60 Day" dataDxfId="3" totalsRowDxfId="2">
      <calculatedColumnFormula>(NDC_Data[[#This Row],[WAC Price]]-NDC_Data[[#This Row],[340B Price]])*(NDC_Data[[#This Row],[Annual 340B Purchases]]/365*60)</calculatedColumnFormula>
    </tableColumn>
    <tableColumn id="20" xr3:uid="{ADED4FF6-66FE-40EB-A71D-287D180E919A}" name="90 Day" dataDxfId="1" totalsRowDxfId="0">
      <calculatedColumnFormula>(NDC_Data[[#This Row],[WAC Price]]-NDC_Data[[#This Row],[340B Price]])*(NDC_Data[[#This Row],[Annual 340B Purchases]]/365*90)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QHC 340B">
      <a:dk1>
        <a:srgbClr val="00173F"/>
      </a:dk1>
      <a:lt1>
        <a:srgbClr val="FFFFFF"/>
      </a:lt1>
      <a:dk2>
        <a:srgbClr val="004A87"/>
      </a:dk2>
      <a:lt2>
        <a:srgbClr val="DAE3EF"/>
      </a:lt2>
      <a:accent1>
        <a:srgbClr val="00408D"/>
      </a:accent1>
      <a:accent2>
        <a:srgbClr val="0C5CAE"/>
      </a:accent2>
      <a:accent3>
        <a:srgbClr val="41B7EE"/>
      </a:accent3>
      <a:accent4>
        <a:srgbClr val="2F82A9"/>
      </a:accent4>
      <a:accent5>
        <a:srgbClr val="4A81C2"/>
      </a:accent5>
      <a:accent6>
        <a:srgbClr val="BDE1FF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D66A-919B-47A0-8126-4303F9CE12E7}">
  <dimension ref="A1:L19"/>
  <sheetViews>
    <sheetView zoomScale="85" zoomScaleNormal="85" workbookViewId="0">
      <selection activeCell="I12" sqref="I12"/>
    </sheetView>
  </sheetViews>
  <sheetFormatPr defaultColWidth="9.140625" defaultRowHeight="15.75" x14ac:dyDescent="0.25"/>
  <cols>
    <col min="1" max="1" width="25.5703125" style="6" customWidth="1"/>
    <col min="2" max="2" width="37.28515625" style="6" customWidth="1"/>
    <col min="3" max="3" width="33.28515625" style="6" customWidth="1"/>
    <col min="4" max="4" width="41" style="6" customWidth="1"/>
    <col min="5" max="5" width="32.42578125" style="6" customWidth="1"/>
    <col min="6" max="6" width="7.7109375" style="6" customWidth="1"/>
    <col min="7" max="7" width="20.7109375" style="6" customWidth="1"/>
    <col min="8" max="8" width="24.5703125" style="6" customWidth="1"/>
    <col min="9" max="9" width="27.140625" style="6" customWidth="1"/>
    <col min="10" max="10" width="34" style="6" customWidth="1"/>
    <col min="11" max="11" width="34.28515625" style="6" customWidth="1"/>
    <col min="12" max="12" width="35.28515625" style="6" customWidth="1"/>
    <col min="13" max="13" width="31.140625" style="6" customWidth="1"/>
    <col min="14" max="16384" width="9.140625" style="6"/>
  </cols>
  <sheetData>
    <row r="1" spans="1:12" s="5" customFormat="1" ht="63" x14ac:dyDescent="0.25">
      <c r="A1" s="12"/>
      <c r="B1" s="13" t="s">
        <v>0</v>
      </c>
      <c r="C1" s="14" t="s">
        <v>367</v>
      </c>
      <c r="D1" s="15" t="s">
        <v>368</v>
      </c>
      <c r="E1" s="14" t="s">
        <v>369</v>
      </c>
      <c r="H1" s="131" t="s">
        <v>372</v>
      </c>
      <c r="I1" s="131" t="s">
        <v>371</v>
      </c>
      <c r="J1" s="131" t="s">
        <v>370</v>
      </c>
      <c r="K1" s="132" t="s">
        <v>366</v>
      </c>
      <c r="L1" s="133" t="s">
        <v>373</v>
      </c>
    </row>
    <row r="2" spans="1:12" ht="94.5" x14ac:dyDescent="0.25">
      <c r="A2" s="49" t="s">
        <v>4</v>
      </c>
      <c r="B2" s="16">
        <f>IFERROR(SUMIFS('NDC-Level Data'!R:R,'NDC-Level Data'!E:E,"Y"),0)</f>
        <v>0</v>
      </c>
      <c r="C2" s="17" t="e">
        <f>B2/SUMIFS('NDC-Level Data'!L:L,'NDC-Level Data'!E:E,"Y")</f>
        <v>#N/A</v>
      </c>
      <c r="D2" s="18">
        <f>IFERROR(SUMIFS('NDC-Level Data'!P:P,'NDC-Level Data'!E:E,"Y"),0)</f>
        <v>0</v>
      </c>
      <c r="E2" s="17" t="e">
        <f>(SUMIFS('NDC-Level Data'!M:M,'NDC-Level Data'!E:E,"Y")-SUMIFS('NDC-Level Data'!L:L,'NDC-Level Data'!E:E,"Y"))/(SUMIFS('NDC-Level Data'!L:L,'NDC-Level Data'!E:E,"Y"))</f>
        <v>#N/A</v>
      </c>
      <c r="G2" s="131" t="s">
        <v>4</v>
      </c>
      <c r="H2" s="138" t="e">
        <f>SUMIFS('NDC-Level Data'!L:L,'NDC-Level Data'!E:E,"Y")</f>
        <v>#N/A</v>
      </c>
      <c r="I2" s="134">
        <f>SUM('Historical Purchases'!W:W)</f>
        <v>0</v>
      </c>
      <c r="J2" s="138">
        <f>D2</f>
        <v>0</v>
      </c>
      <c r="K2" s="138">
        <f>I2+D2</f>
        <v>0</v>
      </c>
      <c r="L2" s="137" t="e">
        <f>D2/$I$2</f>
        <v>#DIV/0!</v>
      </c>
    </row>
    <row r="3" spans="1:12" ht="94.5" x14ac:dyDescent="0.25">
      <c r="A3" s="50" t="s">
        <v>5</v>
      </c>
      <c r="B3" s="19">
        <f>IFERROR(SUMIFS('NDC-Level Data'!R:R,'NDC-Level Data'!F:F,"Y"),0)</f>
        <v>0</v>
      </c>
      <c r="C3" s="17" t="e">
        <f>(B3)/SUMIFS('NDC-Level Data'!L:L,'NDC-Level Data'!F:F,"Y")</f>
        <v>#N/A</v>
      </c>
      <c r="D3" s="21">
        <f>IFERROR(SUMIFS('NDC-Level Data'!P:P,'NDC-Level Data'!F:F,"Y"),0)</f>
        <v>0</v>
      </c>
      <c r="E3" s="20" t="e">
        <f>(SUMIFS('NDC-Level Data'!M:M,'NDC-Level Data'!F:F,"Y")-SUMIFS('NDC-Level Data'!L:L,'NDC-Level Data'!F:F,"Y"))/(SUMIFS('NDC-Level Data'!L:L,'NDC-Level Data'!F:F,"Y"))</f>
        <v>#N/A</v>
      </c>
      <c r="G3" s="131" t="s">
        <v>5</v>
      </c>
      <c r="H3" s="138" t="e">
        <f>SUMIFS('NDC-Level Data'!L:L,'NDC-Level Data'!F:F,"Y")</f>
        <v>#N/A</v>
      </c>
      <c r="I3" s="135"/>
      <c r="J3" s="138">
        <f t="shared" ref="J3:J4" si="0">D3</f>
        <v>0</v>
      </c>
      <c r="K3" s="138">
        <f>I2+D3</f>
        <v>0</v>
      </c>
      <c r="L3" s="137" t="e">
        <f t="shared" ref="L3:L4" si="1">D3/$I$2</f>
        <v>#DIV/0!</v>
      </c>
    </row>
    <row r="4" spans="1:12" ht="94.5" x14ac:dyDescent="0.25">
      <c r="A4" s="51" t="s">
        <v>6</v>
      </c>
      <c r="B4" s="22">
        <f>IFERROR(SUMIFS('NDC-Level Data'!R:R,'NDC-Level Data'!G:G,"Y"),0)</f>
        <v>0</v>
      </c>
      <c r="C4" s="17" t="e">
        <f>(B4)/SUMIFS('NDC-Level Data'!L:L,'NDC-Level Data'!G:G,"Y")</f>
        <v>#N/A</v>
      </c>
      <c r="D4" s="24">
        <f>IFERROR(SUMIFS('NDC-Level Data'!P:P,'NDC-Level Data'!G:G,"Y"),0)</f>
        <v>0</v>
      </c>
      <c r="E4" s="23" t="e">
        <f>(SUMIFS('NDC-Level Data'!M:M,'NDC-Level Data'!G:G,"Y")-SUMIFS('NDC-Level Data'!L:L,'NDC-Level Data'!G:G,"Y"))/(SUMIFS('NDC-Level Data'!L:L,'NDC-Level Data'!G:G,"Y"))</f>
        <v>#N/A</v>
      </c>
      <c r="G4" s="131" t="s">
        <v>6</v>
      </c>
      <c r="H4" s="138" t="e">
        <f>SUMIFS('NDC-Level Data'!L:L,'NDC-Level Data'!G:G,"Y")</f>
        <v>#N/A</v>
      </c>
      <c r="I4" s="136"/>
      <c r="J4" s="138">
        <f t="shared" si="0"/>
        <v>0</v>
      </c>
      <c r="K4" s="138">
        <f>I2+D4</f>
        <v>0</v>
      </c>
      <c r="L4" s="137" t="e">
        <f t="shared" si="1"/>
        <v>#DIV/0!</v>
      </c>
    </row>
    <row r="5" spans="1:12" x14ac:dyDescent="0.25">
      <c r="A5" s="52"/>
      <c r="B5" s="25"/>
      <c r="C5" s="25"/>
      <c r="D5" s="25"/>
      <c r="E5" s="25"/>
    </row>
    <row r="6" spans="1:12" ht="15.75" customHeight="1" x14ac:dyDescent="0.25">
      <c r="A6" s="52"/>
      <c r="B6" s="56" t="s">
        <v>7</v>
      </c>
      <c r="C6" s="57"/>
      <c r="D6" s="57"/>
      <c r="E6" s="57"/>
    </row>
    <row r="7" spans="1:12" x14ac:dyDescent="0.25">
      <c r="A7" s="52"/>
      <c r="B7" s="58" t="s">
        <v>8</v>
      </c>
      <c r="C7" s="59" t="s">
        <v>9</v>
      </c>
      <c r="D7" s="59" t="s">
        <v>357</v>
      </c>
      <c r="E7" s="101" t="s">
        <v>362</v>
      </c>
    </row>
    <row r="8" spans="1:12" ht="47.25" x14ac:dyDescent="0.25">
      <c r="A8" s="53" t="s">
        <v>4</v>
      </c>
      <c r="B8" s="26">
        <f>IFERROR(SUMIFS('NDC-Level Data'!U:U,'NDC-Level Data'!E:E,"Y"),0)</f>
        <v>0</v>
      </c>
      <c r="C8" s="46">
        <f>IFERROR(SUMIFS('NDC-Level Data'!V:V,'NDC-Level Data'!E:E,"Y"),0)</f>
        <v>0</v>
      </c>
      <c r="D8" s="46">
        <f>IFERROR(SUMIFS('NDC-Level Data'!W:W,'NDC-Level Data'!E:E,"Y"),0)</f>
        <v>0</v>
      </c>
      <c r="E8" s="27">
        <f>IFERROR(SUMIFS('NDC-Level Data'!X:X,'NDC-Level Data'!E:E,"Y"),0)</f>
        <v>0</v>
      </c>
      <c r="I8" s="130"/>
    </row>
    <row r="9" spans="1:12" ht="47.25" x14ac:dyDescent="0.25">
      <c r="A9" s="54" t="s">
        <v>5</v>
      </c>
      <c r="B9" s="28">
        <f>IFERROR(SUMIFS('NDC-Level Data'!U:U,'NDC-Level Data'!F:F,"Y"),0)</f>
        <v>0</v>
      </c>
      <c r="C9" s="47">
        <f>IFERROR(SUMIFS('NDC-Level Data'!V:V,'NDC-Level Data'!F:F,"Y"),0)</f>
        <v>0</v>
      </c>
      <c r="D9" s="47">
        <f>IFERROR(SUMIFS('NDC-Level Data'!W:W,'NDC-Level Data'!F:F,"Y"),0)</f>
        <v>0</v>
      </c>
      <c r="E9" s="29">
        <f>IFERROR(SUMIFS('NDC-Level Data'!X:X,'NDC-Level Data'!F:F,"Y"),0)</f>
        <v>0</v>
      </c>
      <c r="L9" s="6" t="s">
        <v>95</v>
      </c>
    </row>
    <row r="10" spans="1:12" ht="47.25" x14ac:dyDescent="0.25">
      <c r="A10" s="55" t="s">
        <v>6</v>
      </c>
      <c r="B10" s="30">
        <f>IFERROR(SUMIFS('NDC-Level Data'!U:U,'NDC-Level Data'!G:G,"Y"),0)</f>
        <v>0</v>
      </c>
      <c r="C10" s="48">
        <f>IFERROR(SUMIFS('NDC-Level Data'!V:V,'NDC-Level Data'!G:G,"Y"),0)</f>
        <v>0</v>
      </c>
      <c r="D10" s="48">
        <f>IFERROR(SUMIFS('NDC-Level Data'!W:W,'NDC-Level Data'!G:G,"Y"),0)</f>
        <v>0</v>
      </c>
      <c r="E10" s="31">
        <f>IFERROR(SUMIFS('NDC-Level Data'!X:X,'NDC-Level Data'!G:G,"Y"),0)</f>
        <v>0</v>
      </c>
    </row>
    <row r="12" spans="1:12" ht="31.5" x14ac:dyDescent="0.25">
      <c r="A12" s="109" t="s">
        <v>363</v>
      </c>
      <c r="B12" s="104" t="s">
        <v>10</v>
      </c>
      <c r="C12" s="104" t="s">
        <v>11</v>
      </c>
      <c r="D12" s="104" t="s">
        <v>12</v>
      </c>
      <c r="E12" s="104" t="s">
        <v>13</v>
      </c>
    </row>
    <row r="13" spans="1:12" ht="32.25" customHeight="1" x14ac:dyDescent="0.25">
      <c r="A13" s="110"/>
      <c r="B13" s="102" t="s">
        <v>358</v>
      </c>
      <c r="C13" s="102" t="s">
        <v>359</v>
      </c>
      <c r="D13" s="60">
        <v>0.03</v>
      </c>
      <c r="E13" s="60">
        <v>0.15</v>
      </c>
    </row>
    <row r="15" spans="1:12" ht="62.25" customHeight="1" x14ac:dyDescent="0.25">
      <c r="A15" s="115" t="e" vm="1">
        <v>#VALUE!</v>
      </c>
      <c r="B15" s="115"/>
      <c r="C15" s="115"/>
      <c r="D15" s="115"/>
      <c r="E15" s="115"/>
    </row>
    <row r="16" spans="1:12" x14ac:dyDescent="0.25">
      <c r="A16" s="103"/>
      <c r="B16" s="103"/>
      <c r="C16" s="103"/>
      <c r="D16" s="103"/>
      <c r="E16" s="103"/>
    </row>
    <row r="17" spans="1:5" ht="109.5" customHeight="1" x14ac:dyDescent="0.25">
      <c r="A17" s="111" t="s">
        <v>365</v>
      </c>
      <c r="B17" s="112"/>
      <c r="C17" s="112"/>
      <c r="D17" s="112"/>
      <c r="E17" s="113"/>
    </row>
    <row r="18" spans="1:5" x14ac:dyDescent="0.25">
      <c r="A18" s="25"/>
      <c r="B18" s="25"/>
      <c r="C18" s="25"/>
      <c r="D18" s="25"/>
      <c r="E18" s="25"/>
    </row>
    <row r="19" spans="1:5" ht="49.5" customHeight="1" x14ac:dyDescent="0.25">
      <c r="A19" s="114" t="s">
        <v>364</v>
      </c>
      <c r="B19" s="114"/>
      <c r="C19" s="114"/>
      <c r="D19" s="114"/>
      <c r="E19" s="114"/>
    </row>
  </sheetData>
  <sheetProtection algorithmName="SHA-512" hashValue="A7/tBfCShGhbg0QRwP8wx7G9JSWEM2+8TqCAM6D/wE+9O85w/bNm1la+4mUo4ARnU2ACfYufJp+iG8bNru8IYw==" saltValue="VuZGDayHDo7RRmcFdfx7IA==" spinCount="100000" sheet="1" objects="1" scenarios="1"/>
  <mergeCells count="5">
    <mergeCell ref="A12:A13"/>
    <mergeCell ref="A17:E17"/>
    <mergeCell ref="A19:E19"/>
    <mergeCell ref="A15:E15"/>
    <mergeCell ref="I2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4EAC-B438-42E5-8780-5BB818E990C4}">
  <dimension ref="A1:F50"/>
  <sheetViews>
    <sheetView workbookViewId="0">
      <selection sqref="A1:A11"/>
    </sheetView>
  </sheetViews>
  <sheetFormatPr defaultColWidth="113.28515625" defaultRowHeight="15" x14ac:dyDescent="0.25"/>
  <cols>
    <col min="1" max="1" width="12.42578125" style="32" customWidth="1"/>
    <col min="2" max="2" width="20" style="41" bestFit="1" customWidth="1"/>
    <col min="3" max="3" width="35.42578125" style="32" bestFit="1" customWidth="1"/>
    <col min="4" max="4" width="23.7109375" style="42" bestFit="1" customWidth="1"/>
    <col min="5" max="5" width="36.28515625" style="32" bestFit="1" customWidth="1"/>
    <col min="6" max="6" width="23.7109375" style="42" bestFit="1" customWidth="1"/>
    <col min="7" max="16384" width="113.28515625" style="32"/>
  </cols>
  <sheetData>
    <row r="1" spans="1:6" x14ac:dyDescent="0.25">
      <c r="A1" s="118">
        <v>2026</v>
      </c>
      <c r="B1" s="121"/>
      <c r="C1" s="123" t="s">
        <v>14</v>
      </c>
      <c r="D1" s="125" t="s">
        <v>15</v>
      </c>
      <c r="E1" s="123" t="s">
        <v>2</v>
      </c>
      <c r="F1" s="116" t="s">
        <v>3</v>
      </c>
    </row>
    <row r="2" spans="1:6" x14ac:dyDescent="0.25">
      <c r="A2" s="119"/>
      <c r="B2" s="122"/>
      <c r="C2" s="124"/>
      <c r="D2" s="126"/>
      <c r="E2" s="124"/>
      <c r="F2" s="117"/>
    </row>
    <row r="3" spans="1:6" ht="15.75" x14ac:dyDescent="0.25">
      <c r="A3" s="119"/>
      <c r="B3" s="33" t="s">
        <v>16</v>
      </c>
      <c r="C3" s="16">
        <f>IFERROR(SUMIFS('NDC-Level Data'!R:R,'NDC-Level Data'!D:D,'Impact By Manufacturer'!B3,'NDC-Level Data'!E:E,"Y"),0)</f>
        <v>0</v>
      </c>
      <c r="D3" s="98">
        <f>IFERROR(AVERAGEIFS('NDC-Level Data'!S:S,'NDC-Level Data'!D:D,'Impact By Manufacturer'!B3,'NDC-Level Data'!E:E,"Y"),0)</f>
        <v>0</v>
      </c>
      <c r="E3" s="18">
        <f>IFERROR(SUMIFS('NDC-Level Data'!P:P,'NDC-Level Data'!D:D,'Impact By Manufacturer'!B3,'NDC-Level Data'!E:E,"Y"),0)</f>
        <v>0</v>
      </c>
      <c r="F3" s="17">
        <f>IFERROR(AVERAGEIFS('NDC-Level Data'!Q:Q,'NDC-Level Data'!D:D,'Impact By Manufacturer'!B3,'NDC-Level Data'!E:E,"Y"),0)</f>
        <v>0</v>
      </c>
    </row>
    <row r="4" spans="1:6" ht="15.75" x14ac:dyDescent="0.25">
      <c r="A4" s="119"/>
      <c r="B4" s="34" t="s">
        <v>17</v>
      </c>
      <c r="C4" s="19">
        <f>IFERROR(SUMIFS('NDC-Level Data'!R:R,'NDC-Level Data'!D:D,'Impact By Manufacturer'!B4,'NDC-Level Data'!E:E,"Y"),0)</f>
        <v>0</v>
      </c>
      <c r="D4" s="99">
        <f>IFERROR(AVERAGEIFS('NDC-Level Data'!S:S,'NDC-Level Data'!D:D,'Impact By Manufacturer'!B4,'NDC-Level Data'!E:E,"Y"),0)</f>
        <v>0</v>
      </c>
      <c r="E4" s="21">
        <f>IFERROR(SUMIFS('NDC-Level Data'!P:P,'NDC-Level Data'!D:D,'Impact By Manufacturer'!B4,'NDC-Level Data'!E:E,"Y"),0)</f>
        <v>0</v>
      </c>
      <c r="F4" s="20">
        <f>IFERROR(AVERAGEIFS('NDC-Level Data'!Q:Q,'NDC-Level Data'!D:D,'Impact By Manufacturer'!B4,'NDC-Level Data'!E:E,"Y"),0)</f>
        <v>0</v>
      </c>
    </row>
    <row r="5" spans="1:6" ht="15.75" x14ac:dyDescent="0.25">
      <c r="A5" s="119"/>
      <c r="B5" s="34" t="s">
        <v>18</v>
      </c>
      <c r="C5" s="19">
        <f>IFERROR(SUMIFS('NDC-Level Data'!R:R,'NDC-Level Data'!D:D,'Impact By Manufacturer'!B5,'NDC-Level Data'!E:E,"Y"),0)</f>
        <v>0</v>
      </c>
      <c r="D5" s="99">
        <f>IFERROR(AVERAGEIFS('NDC-Level Data'!S:S,'NDC-Level Data'!D:D,'Impact By Manufacturer'!B5,'NDC-Level Data'!E:E,"Y"),0)</f>
        <v>0</v>
      </c>
      <c r="E5" s="21">
        <f>IFERROR(SUMIFS('NDC-Level Data'!P:P,'NDC-Level Data'!D:D,'Impact By Manufacturer'!B5,'NDC-Level Data'!E:E,"Y"),0)</f>
        <v>0</v>
      </c>
      <c r="F5" s="20">
        <f>IFERROR(AVERAGEIFS('NDC-Level Data'!Q:Q,'NDC-Level Data'!D:D,'Impact By Manufacturer'!B5,'NDC-Level Data'!E:E,"Y"),0)</f>
        <v>0</v>
      </c>
    </row>
    <row r="6" spans="1:6" ht="15.75" x14ac:dyDescent="0.25">
      <c r="A6" s="119"/>
      <c r="B6" s="35" t="s">
        <v>19</v>
      </c>
      <c r="C6" s="19">
        <f>IFERROR(SUMIFS('NDC-Level Data'!R:R,'NDC-Level Data'!D:D,'Impact By Manufacturer'!B6,'NDC-Level Data'!E:E,"Y"),0)</f>
        <v>0</v>
      </c>
      <c r="D6" s="99">
        <f>IFERROR(AVERAGEIFS('NDC-Level Data'!S:S,'NDC-Level Data'!D:D,'Impact By Manufacturer'!B6,'NDC-Level Data'!E:E,"Y"),0)</f>
        <v>0</v>
      </c>
      <c r="E6" s="21">
        <f>IFERROR(SUMIFS('NDC-Level Data'!P:P,'NDC-Level Data'!D:D,'Impact By Manufacturer'!B6,'NDC-Level Data'!E:E,"Y"),0)</f>
        <v>0</v>
      </c>
      <c r="F6" s="20">
        <f>IFERROR(AVERAGEIFS('NDC-Level Data'!Q:Q,'NDC-Level Data'!D:D,'Impact By Manufacturer'!B6,'NDC-Level Data'!E:E,"Y"),0)</f>
        <v>0</v>
      </c>
    </row>
    <row r="7" spans="1:6" ht="15.75" x14ac:dyDescent="0.25">
      <c r="A7" s="119"/>
      <c r="B7" s="35" t="s">
        <v>20</v>
      </c>
      <c r="C7" s="19">
        <f>IFERROR(SUMIFS('NDC-Level Data'!R:R,'NDC-Level Data'!D:D,'Impact By Manufacturer'!B7,'NDC-Level Data'!E:E,"Y"),0)</f>
        <v>0</v>
      </c>
      <c r="D7" s="99">
        <f>IFERROR(AVERAGEIFS('NDC-Level Data'!S:S,'NDC-Level Data'!D:D,'Impact By Manufacturer'!B7,'NDC-Level Data'!E:E,"Y"),0)</f>
        <v>0</v>
      </c>
      <c r="E7" s="21">
        <f>IFERROR(SUMIFS('NDC-Level Data'!P:P,'NDC-Level Data'!D:D,'Impact By Manufacturer'!B7,'NDC-Level Data'!E:E,"Y"),0)</f>
        <v>0</v>
      </c>
      <c r="F7" s="20">
        <f>IFERROR(AVERAGEIFS('NDC-Level Data'!Q:Q,'NDC-Level Data'!D:D,'Impact By Manufacturer'!B7,'NDC-Level Data'!E:E,"Y"),0)</f>
        <v>0</v>
      </c>
    </row>
    <row r="8" spans="1:6" ht="15.75" x14ac:dyDescent="0.25">
      <c r="A8" s="119"/>
      <c r="B8" s="35" t="s">
        <v>21</v>
      </c>
      <c r="C8" s="19">
        <f>IFERROR(SUMIFS('NDC-Level Data'!R:R,'NDC-Level Data'!D:D,'Impact By Manufacturer'!B8,'NDC-Level Data'!E:E,"Y"),0)</f>
        <v>0</v>
      </c>
      <c r="D8" s="99">
        <f>IFERROR(AVERAGEIFS('NDC-Level Data'!S:S,'NDC-Level Data'!D:D,'Impact By Manufacturer'!B8,'NDC-Level Data'!E:E,"Y"),0)</f>
        <v>0</v>
      </c>
      <c r="E8" s="21">
        <f>IFERROR(SUMIFS('NDC-Level Data'!P:P,'NDC-Level Data'!D:D,'Impact By Manufacturer'!B8,'NDC-Level Data'!E:E,"Y"),0)</f>
        <v>0</v>
      </c>
      <c r="F8" s="20">
        <f>IFERROR(AVERAGEIFS('NDC-Level Data'!Q:Q,'NDC-Level Data'!D:D,'Impact By Manufacturer'!B8,'NDC-Level Data'!E:E,"Y"),0)</f>
        <v>0</v>
      </c>
    </row>
    <row r="9" spans="1:6" ht="15.75" x14ac:dyDescent="0.25">
      <c r="A9" s="119"/>
      <c r="B9" s="35" t="s">
        <v>22</v>
      </c>
      <c r="C9" s="19">
        <f>IFERROR(SUMIFS('NDC-Level Data'!R:R,'NDC-Level Data'!D:D,'Impact By Manufacturer'!B9,'NDC-Level Data'!E:E,"Y"),0)</f>
        <v>0</v>
      </c>
      <c r="D9" s="99">
        <f>IFERROR(AVERAGEIFS('NDC-Level Data'!S:S,'NDC-Level Data'!D:D,'Impact By Manufacturer'!B9,'NDC-Level Data'!E:E,"Y"),0)</f>
        <v>0</v>
      </c>
      <c r="E9" s="21">
        <f>IFERROR(SUMIFS('NDC-Level Data'!P:P,'NDC-Level Data'!D:D,'Impact By Manufacturer'!B9,'NDC-Level Data'!E:E,"Y"),0)</f>
        <v>0</v>
      </c>
      <c r="F9" s="20">
        <f>IFERROR(AVERAGEIFS('NDC-Level Data'!Q:Q,'NDC-Level Data'!D:D,'Impact By Manufacturer'!B9,'NDC-Level Data'!E:E,"Y"),0)</f>
        <v>0</v>
      </c>
    </row>
    <row r="10" spans="1:6" ht="15.75" x14ac:dyDescent="0.25">
      <c r="A10" s="119"/>
      <c r="B10" s="35" t="s">
        <v>23</v>
      </c>
      <c r="C10" s="19">
        <f>IFERROR(SUMIFS('NDC-Level Data'!R:R,'NDC-Level Data'!D:D,'Impact By Manufacturer'!B10,'NDC-Level Data'!E:E,"Y"),0)</f>
        <v>0</v>
      </c>
      <c r="D10" s="99">
        <f>IFERROR(AVERAGEIFS('NDC-Level Data'!S:S,'NDC-Level Data'!D:D,'Impact By Manufacturer'!B10,'NDC-Level Data'!E:E,"Y"),0)</f>
        <v>0</v>
      </c>
      <c r="E10" s="21">
        <f>IFERROR(SUMIFS('NDC-Level Data'!P:P,'NDC-Level Data'!D:D,'Impact By Manufacturer'!B10,'NDC-Level Data'!E:E,"Y"),0)</f>
        <v>0</v>
      </c>
      <c r="F10" s="20">
        <f>IFERROR(AVERAGEIFS('NDC-Level Data'!Q:Q,'NDC-Level Data'!D:D,'Impact By Manufacturer'!B10,'NDC-Level Data'!E:E,"Y"),0)</f>
        <v>0</v>
      </c>
    </row>
    <row r="11" spans="1:6" ht="15.75" x14ac:dyDescent="0.25">
      <c r="A11" s="120"/>
      <c r="B11" s="36" t="s">
        <v>24</v>
      </c>
      <c r="C11" s="22">
        <f>IFERROR(SUMIFS('NDC-Level Data'!R:R,'NDC-Level Data'!D:D,'Impact By Manufacturer'!B11,'NDC-Level Data'!E:E,"Y"),0)</f>
        <v>0</v>
      </c>
      <c r="D11" s="100">
        <f>IFERROR(AVERAGEIFS('NDC-Level Data'!S:S,'NDC-Level Data'!D:D,'Impact By Manufacturer'!B11,'NDC-Level Data'!E:E,"Y"),0)</f>
        <v>0</v>
      </c>
      <c r="E11" s="24">
        <f>IFERROR(SUMIFS('NDC-Level Data'!P:P,'NDC-Level Data'!D:D,'Impact By Manufacturer'!B11,'NDC-Level Data'!E:E,"Y"),0)</f>
        <v>0</v>
      </c>
      <c r="F11" s="23">
        <f>IFERROR(AVERAGEIFS('NDC-Level Data'!Q:Q,'NDC-Level Data'!D:D,'Impact By Manufacturer'!B11,'NDC-Level Data'!E:E,"Y"),0)</f>
        <v>0</v>
      </c>
    </row>
    <row r="14" spans="1:6" x14ac:dyDescent="0.25">
      <c r="A14" s="118">
        <v>2027</v>
      </c>
      <c r="B14" s="121"/>
      <c r="C14" s="123" t="s">
        <v>14</v>
      </c>
      <c r="D14" s="125" t="s">
        <v>15</v>
      </c>
      <c r="E14" s="123" t="s">
        <v>2</v>
      </c>
      <c r="F14" s="116" t="s">
        <v>3</v>
      </c>
    </row>
    <row r="15" spans="1:6" x14ac:dyDescent="0.25">
      <c r="A15" s="119"/>
      <c r="B15" s="122"/>
      <c r="C15" s="124"/>
      <c r="D15" s="126"/>
      <c r="E15" s="124"/>
      <c r="F15" s="117"/>
    </row>
    <row r="16" spans="1:6" ht="15.75" x14ac:dyDescent="0.25">
      <c r="A16" s="119"/>
      <c r="B16" s="33" t="s">
        <v>16</v>
      </c>
      <c r="C16" s="16">
        <f>IFERROR(SUMIFS('NDC-Level Data'!R:R,'NDC-Level Data'!D:D,'Impact By Manufacturer'!B16,'NDC-Level Data'!F:F,"Y"),0)</f>
        <v>0</v>
      </c>
      <c r="D16" s="98">
        <f>IFERROR(AVERAGEIFS('NDC-Level Data'!S:S,'NDC-Level Data'!D:D,'Impact By Manufacturer'!B16,'NDC-Level Data'!F:F,"Y"),0)</f>
        <v>0</v>
      </c>
      <c r="E16" s="18">
        <f>IFERROR(SUMIFS('NDC-Level Data'!P:P,'NDC-Level Data'!D:D,'Impact By Manufacturer'!B16,'NDC-Level Data'!F:F,"Y"),0)</f>
        <v>0</v>
      </c>
      <c r="F16" s="17">
        <f>IFERROR(AVERAGEIFS('NDC-Level Data'!Q:Q,'NDC-Level Data'!D:D,'Impact By Manufacturer'!B16,'NDC-Level Data'!F:F,"Y"),0)</f>
        <v>0</v>
      </c>
    </row>
    <row r="17" spans="1:6" ht="15.75" x14ac:dyDescent="0.25">
      <c r="A17" s="119"/>
      <c r="B17" s="34" t="s">
        <v>17</v>
      </c>
      <c r="C17" s="19">
        <f>IFERROR(SUMIFS('NDC-Level Data'!R:R,'NDC-Level Data'!D:D,'Impact By Manufacturer'!B17,'NDC-Level Data'!F:F,"Y"),0)</f>
        <v>0</v>
      </c>
      <c r="D17" s="99">
        <f>IFERROR(AVERAGEIFS('NDC-Level Data'!S:S,'NDC-Level Data'!D:D,'Impact By Manufacturer'!B17,'NDC-Level Data'!F:F,"Y"),0)</f>
        <v>0</v>
      </c>
      <c r="E17" s="21">
        <f>IFERROR(SUMIFS('NDC-Level Data'!P:P,'NDC-Level Data'!D:D,'Impact By Manufacturer'!B17,'NDC-Level Data'!F:F,"Y"),0)</f>
        <v>0</v>
      </c>
      <c r="F17" s="20">
        <f>IFERROR(AVERAGEIFS('NDC-Level Data'!Q:Q,'NDC-Level Data'!D:D,'Impact By Manufacturer'!B17,'NDC-Level Data'!F:F,"Y"),0)</f>
        <v>0</v>
      </c>
    </row>
    <row r="18" spans="1:6" ht="15.75" x14ac:dyDescent="0.25">
      <c r="A18" s="119"/>
      <c r="B18" s="34" t="s">
        <v>25</v>
      </c>
      <c r="C18" s="19">
        <f>IFERROR(SUMIFS('NDC-Level Data'!R:R,'NDC-Level Data'!D:D,'Impact By Manufacturer'!B18,'NDC-Level Data'!F:F,"Y"),0)</f>
        <v>0</v>
      </c>
      <c r="D18" s="99">
        <f>IFERROR(AVERAGEIFS('NDC-Level Data'!S:S,'NDC-Level Data'!D:D,'Impact By Manufacturer'!B18,'NDC-Level Data'!F:F,"Y"),0)</f>
        <v>0</v>
      </c>
      <c r="E18" s="21">
        <f>IFERROR(SUMIFS('NDC-Level Data'!P:P,'NDC-Level Data'!D:D,'Impact By Manufacturer'!B18,'NDC-Level Data'!F:F,"Y"),0)</f>
        <v>0</v>
      </c>
      <c r="F18" s="20">
        <f>IFERROR(AVERAGEIFS('NDC-Level Data'!Q:Q,'NDC-Level Data'!D:D,'Impact By Manufacturer'!B18,'NDC-Level Data'!F:F,"Y"),0)</f>
        <v>0</v>
      </c>
    </row>
    <row r="19" spans="1:6" ht="15.75" x14ac:dyDescent="0.25">
      <c r="A19" s="119"/>
      <c r="B19" s="34" t="s">
        <v>18</v>
      </c>
      <c r="C19" s="19">
        <f>IFERROR(SUMIFS('NDC-Level Data'!R:R,'NDC-Level Data'!D:D,'Impact By Manufacturer'!B19,'NDC-Level Data'!F:F,"Y"),0)</f>
        <v>0</v>
      </c>
      <c r="D19" s="99">
        <f>IFERROR(AVERAGEIFS('NDC-Level Data'!S:S,'NDC-Level Data'!D:D,'Impact By Manufacturer'!B19,'NDC-Level Data'!F:F,"Y"),0)</f>
        <v>0</v>
      </c>
      <c r="E19" s="21">
        <f>IFERROR(SUMIFS('NDC-Level Data'!P:P,'NDC-Level Data'!D:D,'Impact By Manufacturer'!B19,'NDC-Level Data'!F:F,"Y"),0)</f>
        <v>0</v>
      </c>
      <c r="F19" s="20">
        <f>IFERROR(AVERAGEIFS('NDC-Level Data'!Q:Q,'NDC-Level Data'!D:D,'Impact By Manufacturer'!B19,'NDC-Level Data'!F:F,"Y"),0)</f>
        <v>0</v>
      </c>
    </row>
    <row r="20" spans="1:6" ht="15.75" x14ac:dyDescent="0.25">
      <c r="A20" s="119"/>
      <c r="B20" s="35" t="s">
        <v>19</v>
      </c>
      <c r="C20" s="19">
        <f>IFERROR(SUMIFS('NDC-Level Data'!R:R,'NDC-Level Data'!D:D,'Impact By Manufacturer'!B20,'NDC-Level Data'!F:F,"Y"),0)</f>
        <v>0</v>
      </c>
      <c r="D20" s="99">
        <f>IFERROR(AVERAGEIFS('NDC-Level Data'!S:S,'NDC-Level Data'!D:D,'Impact By Manufacturer'!B20,'NDC-Level Data'!F:F,"Y"),0)</f>
        <v>0</v>
      </c>
      <c r="E20" s="21">
        <f>IFERROR(SUMIFS('NDC-Level Data'!P:P,'NDC-Level Data'!D:D,'Impact By Manufacturer'!B20,'NDC-Level Data'!F:F,"Y"),0)</f>
        <v>0</v>
      </c>
      <c r="F20" s="20">
        <f>IFERROR(AVERAGEIFS('NDC-Level Data'!Q:Q,'NDC-Level Data'!D:D,'Impact By Manufacturer'!B20,'NDC-Level Data'!F:F,"Y"),0)</f>
        <v>0</v>
      </c>
    </row>
    <row r="21" spans="1:6" ht="15.75" x14ac:dyDescent="0.25">
      <c r="A21" s="119"/>
      <c r="B21" s="35" t="s">
        <v>20</v>
      </c>
      <c r="C21" s="19">
        <f>IFERROR(SUMIFS('NDC-Level Data'!R:R,'NDC-Level Data'!D:D,'Impact By Manufacturer'!B21,'NDC-Level Data'!F:F,"Y"),0)</f>
        <v>0</v>
      </c>
      <c r="D21" s="99">
        <f>IFERROR(AVERAGEIFS('NDC-Level Data'!S:S,'NDC-Level Data'!D:D,'Impact By Manufacturer'!B21,'NDC-Level Data'!F:F,"Y"),0)</f>
        <v>0</v>
      </c>
      <c r="E21" s="21">
        <f>IFERROR(SUMIFS('NDC-Level Data'!P:P,'NDC-Level Data'!D:D,'Impact By Manufacturer'!B21,'NDC-Level Data'!F:F,"Y"),0)</f>
        <v>0</v>
      </c>
      <c r="F21" s="20">
        <f>IFERROR(AVERAGEIFS('NDC-Level Data'!Q:Q,'NDC-Level Data'!D:D,'Impact By Manufacturer'!B21,'NDC-Level Data'!F:F,"Y"),0)</f>
        <v>0</v>
      </c>
    </row>
    <row r="22" spans="1:6" ht="15.75" x14ac:dyDescent="0.25">
      <c r="A22" s="119"/>
      <c r="B22" s="35" t="s">
        <v>26</v>
      </c>
      <c r="C22" s="19">
        <f>IFERROR(SUMIFS('NDC-Level Data'!R:R,'NDC-Level Data'!D:D,'Impact By Manufacturer'!B22,'NDC-Level Data'!F:F,"Y"),0)</f>
        <v>0</v>
      </c>
      <c r="D22" s="99">
        <f>IFERROR(AVERAGEIFS('NDC-Level Data'!S:S,'NDC-Level Data'!D:D,'Impact By Manufacturer'!B22,'NDC-Level Data'!F:F,"Y"),0)</f>
        <v>0</v>
      </c>
      <c r="E22" s="21">
        <f>IFERROR(SUMIFS('NDC-Level Data'!P:P,'NDC-Level Data'!D:D,'Impact By Manufacturer'!B22,'NDC-Level Data'!F:F,"Y"),0)</f>
        <v>0</v>
      </c>
      <c r="F22" s="20">
        <f>IFERROR(AVERAGEIFS('NDC-Level Data'!Q:Q,'NDC-Level Data'!D:D,'Impact By Manufacturer'!B22,'NDC-Level Data'!F:F,"Y"),0)</f>
        <v>0</v>
      </c>
    </row>
    <row r="23" spans="1:6" ht="15.75" x14ac:dyDescent="0.25">
      <c r="A23" s="119"/>
      <c r="B23" s="35" t="s">
        <v>22</v>
      </c>
      <c r="C23" s="19">
        <f>IFERROR(SUMIFS('NDC-Level Data'!R:R,'NDC-Level Data'!D:D,'Impact By Manufacturer'!B23,'NDC-Level Data'!F:F,"Y"),0)</f>
        <v>0</v>
      </c>
      <c r="D23" s="99">
        <f>IFERROR(AVERAGEIFS('NDC-Level Data'!S:S,'NDC-Level Data'!D:D,'Impact By Manufacturer'!B23,'NDC-Level Data'!F:F,"Y"),0)</f>
        <v>0</v>
      </c>
      <c r="E23" s="21">
        <f>IFERROR(SUMIFS('NDC-Level Data'!P:P,'NDC-Level Data'!D:D,'Impact By Manufacturer'!B23,'NDC-Level Data'!F:F,"Y"),0)</f>
        <v>0</v>
      </c>
      <c r="F23" s="20">
        <f>IFERROR(AVERAGEIFS('NDC-Level Data'!Q:Q,'NDC-Level Data'!D:D,'Impact By Manufacturer'!B23,'NDC-Level Data'!F:F,"Y"),0)</f>
        <v>0</v>
      </c>
    </row>
    <row r="24" spans="1:6" ht="15.75" x14ac:dyDescent="0.25">
      <c r="A24" s="119"/>
      <c r="B24" s="35" t="s">
        <v>24</v>
      </c>
      <c r="C24" s="19">
        <f>IFERROR(SUMIFS('NDC-Level Data'!R:R,'NDC-Level Data'!D:D,'Impact By Manufacturer'!B24,'NDC-Level Data'!F:F,"Y"),0)</f>
        <v>0</v>
      </c>
      <c r="D24" s="99">
        <f>IFERROR(AVERAGEIFS('NDC-Level Data'!S:S,'NDC-Level Data'!D:D,'Impact By Manufacturer'!B24,'NDC-Level Data'!F:F,"Y"),0)</f>
        <v>0</v>
      </c>
      <c r="E24" s="21">
        <f>IFERROR(SUMIFS('NDC-Level Data'!P:P,'NDC-Level Data'!D:D,'Impact By Manufacturer'!B24,'NDC-Level Data'!F:F,"Y"),0)</f>
        <v>0</v>
      </c>
      <c r="F24" s="20">
        <f>IFERROR(AVERAGEIFS('NDC-Level Data'!Q:Q,'NDC-Level Data'!D:D,'Impact By Manufacturer'!B24,'NDC-Level Data'!F:F,"Y"),0)</f>
        <v>0</v>
      </c>
    </row>
    <row r="25" spans="1:6" ht="15.75" x14ac:dyDescent="0.25">
      <c r="A25" s="119"/>
      <c r="B25" s="35" t="s">
        <v>27</v>
      </c>
      <c r="C25" s="19">
        <f>IFERROR(SUMIFS('NDC-Level Data'!R:R,'NDC-Level Data'!D:D,'Impact By Manufacturer'!B25,'NDC-Level Data'!F:F,"Y"),0)</f>
        <v>0</v>
      </c>
      <c r="D25" s="99">
        <f>IFERROR(AVERAGEIFS('NDC-Level Data'!S:S,'NDC-Level Data'!D:D,'Impact By Manufacturer'!B25,'NDC-Level Data'!F:F,"Y"),0)</f>
        <v>0</v>
      </c>
      <c r="E25" s="21">
        <f>IFERROR(SUMIFS('NDC-Level Data'!P:P,'NDC-Level Data'!D:D,'Impact By Manufacturer'!B25,'NDC-Level Data'!F:F,"Y"),0)</f>
        <v>0</v>
      </c>
      <c r="F25" s="20">
        <f>IFERROR(AVERAGEIFS('NDC-Level Data'!Q:Q,'NDC-Level Data'!D:D,'Impact By Manufacturer'!B25,'NDC-Level Data'!F:F,"Y"),0)</f>
        <v>0</v>
      </c>
    </row>
    <row r="26" spans="1:6" ht="15.75" x14ac:dyDescent="0.25">
      <c r="A26" s="120"/>
      <c r="B26" s="36" t="s">
        <v>28</v>
      </c>
      <c r="C26" s="22">
        <f>IFERROR(SUMIFS('NDC-Level Data'!R:R,'NDC-Level Data'!D:D,'Impact By Manufacturer'!B26,'NDC-Level Data'!F:F,"Y"),0)</f>
        <v>0</v>
      </c>
      <c r="D26" s="100">
        <f>IFERROR(AVERAGEIFS('NDC-Level Data'!S:S,'NDC-Level Data'!D:D,'Impact By Manufacturer'!B26,'NDC-Level Data'!F:F,"Y"),0)</f>
        <v>0</v>
      </c>
      <c r="E26" s="24">
        <f>IFERROR(SUMIFS('NDC-Level Data'!P:P,'NDC-Level Data'!D:D,'Impact By Manufacturer'!B26,'NDC-Level Data'!F:F,"Y"),0)</f>
        <v>0</v>
      </c>
      <c r="F26" s="23">
        <f>IFERROR(AVERAGEIFS('NDC-Level Data'!Q:Q,'NDC-Level Data'!D:D,'Impact By Manufacturer'!B26,'NDC-Level Data'!F:F,"Y"),0)</f>
        <v>0</v>
      </c>
    </row>
    <row r="29" spans="1:6" x14ac:dyDescent="0.25">
      <c r="A29" s="118">
        <v>2028</v>
      </c>
      <c r="B29" s="121"/>
      <c r="C29" s="123" t="s">
        <v>14</v>
      </c>
      <c r="D29" s="125" t="s">
        <v>15</v>
      </c>
      <c r="E29" s="123" t="s">
        <v>2</v>
      </c>
      <c r="F29" s="116" t="s">
        <v>3</v>
      </c>
    </row>
    <row r="30" spans="1:6" x14ac:dyDescent="0.25">
      <c r="A30" s="119"/>
      <c r="B30" s="122"/>
      <c r="C30" s="124"/>
      <c r="D30" s="126"/>
      <c r="E30" s="124"/>
      <c r="F30" s="117"/>
    </row>
    <row r="31" spans="1:6" ht="15.75" x14ac:dyDescent="0.25">
      <c r="A31" s="119"/>
      <c r="B31" s="37" t="s">
        <v>16</v>
      </c>
      <c r="C31" s="16">
        <f>IFERROR(SUMIFS('NDC-Level Data'!R:R,'NDC-Level Data'!D:D,'Impact By Manufacturer'!B31,'NDC-Level Data'!G:G,"Y"),0)</f>
        <v>0</v>
      </c>
      <c r="D31" s="98">
        <f>IFERROR(AVERAGEIFS('NDC-Level Data'!S:S,'NDC-Level Data'!D:D,'Impact By Manufacturer'!B31,'NDC-Level Data'!G:G,"Y"),0)</f>
        <v>0</v>
      </c>
      <c r="E31" s="18">
        <f>IFERROR(SUMIFS('NDC-Level Data'!P:P,'NDC-Level Data'!D:D,'Impact By Manufacturer'!B31,'NDC-Level Data'!G:G,"Y"),0)</f>
        <v>0</v>
      </c>
      <c r="F31" s="17">
        <f>IFERROR(AVERAGEIFS('NDC-Level Data'!Q:Q,'NDC-Level Data'!D:D,'Impact By Manufacturer'!B31,'NDC-Level Data'!G:G,"Y"),0)</f>
        <v>0</v>
      </c>
    </row>
    <row r="32" spans="1:6" ht="15.75" x14ac:dyDescent="0.25">
      <c r="A32" s="119"/>
      <c r="B32" s="38" t="s">
        <v>17</v>
      </c>
      <c r="C32" s="19">
        <f>IFERROR(SUMIFS('NDC-Level Data'!R:R,'NDC-Level Data'!D:D,'Impact By Manufacturer'!B32,'NDC-Level Data'!G:G,"Y"),0)</f>
        <v>0</v>
      </c>
      <c r="D32" s="99">
        <f>IFERROR(AVERAGEIFS('NDC-Level Data'!S:S,'NDC-Level Data'!D:D,'Impact By Manufacturer'!B32,'NDC-Level Data'!G:G,"Y"),0)</f>
        <v>0</v>
      </c>
      <c r="E32" s="21">
        <f>IFERROR(SUMIFS('NDC-Level Data'!P:P,'NDC-Level Data'!D:D,'Impact By Manufacturer'!B32,'NDC-Level Data'!G:G,"Y"),0)</f>
        <v>0</v>
      </c>
      <c r="F32" s="20">
        <f>IFERROR(AVERAGEIFS('NDC-Level Data'!Q:Q,'NDC-Level Data'!D:D,'Impact By Manufacturer'!B32,'NDC-Level Data'!G:G,"Y"),0)</f>
        <v>0</v>
      </c>
    </row>
    <row r="33" spans="1:6" ht="15.75" x14ac:dyDescent="0.25">
      <c r="A33" s="119"/>
      <c r="B33" s="38" t="s">
        <v>25</v>
      </c>
      <c r="C33" s="19">
        <f>IFERROR(SUMIFS('NDC-Level Data'!R:R,'NDC-Level Data'!D:D,'Impact By Manufacturer'!B33,'NDC-Level Data'!G:G,"Y"),0)</f>
        <v>0</v>
      </c>
      <c r="D33" s="99">
        <f>IFERROR(AVERAGEIFS('NDC-Level Data'!S:S,'NDC-Level Data'!D:D,'Impact By Manufacturer'!B33,'NDC-Level Data'!G:G,"Y"),0)</f>
        <v>0</v>
      </c>
      <c r="E33" s="21">
        <f>IFERROR(SUMIFS('NDC-Level Data'!P:P,'NDC-Level Data'!D:D,'Impact By Manufacturer'!B33,'NDC-Level Data'!G:G,"Y"),0)</f>
        <v>0</v>
      </c>
      <c r="F33" s="20">
        <f>IFERROR(AVERAGEIFS('NDC-Level Data'!Q:Q,'NDC-Level Data'!D:D,'Impact By Manufacturer'!B33,'NDC-Level Data'!G:G,"Y"),0)</f>
        <v>0</v>
      </c>
    </row>
    <row r="34" spans="1:6" ht="15.75" x14ac:dyDescent="0.25">
      <c r="A34" s="119"/>
      <c r="B34" s="38" t="s">
        <v>18</v>
      </c>
      <c r="C34" s="19">
        <f>IFERROR(SUMIFS('NDC-Level Data'!R:R,'NDC-Level Data'!D:D,'Impact By Manufacturer'!B34,'NDC-Level Data'!G:G,"Y"),0)</f>
        <v>0</v>
      </c>
      <c r="D34" s="99">
        <f>IFERROR(AVERAGEIFS('NDC-Level Data'!S:S,'NDC-Level Data'!D:D,'Impact By Manufacturer'!B34,'NDC-Level Data'!G:G,"Y"),0)</f>
        <v>0</v>
      </c>
      <c r="E34" s="21">
        <f>IFERROR(SUMIFS('NDC-Level Data'!P:P,'NDC-Level Data'!D:D,'Impact By Manufacturer'!B34,'NDC-Level Data'!G:G,"Y"),0)</f>
        <v>0</v>
      </c>
      <c r="F34" s="20">
        <f>IFERROR(AVERAGEIFS('NDC-Level Data'!Q:Q,'NDC-Level Data'!D:D,'Impact By Manufacturer'!B34,'NDC-Level Data'!G:G,"Y"),0)</f>
        <v>0</v>
      </c>
    </row>
    <row r="35" spans="1:6" ht="15.75" x14ac:dyDescent="0.25">
      <c r="A35" s="119"/>
      <c r="B35" s="39" t="s">
        <v>19</v>
      </c>
      <c r="C35" s="19">
        <f>IFERROR(SUMIFS('NDC-Level Data'!R:R,'NDC-Level Data'!D:D,'Impact By Manufacturer'!B35,'NDC-Level Data'!G:G,"Y"),0)</f>
        <v>0</v>
      </c>
      <c r="D35" s="99">
        <f>IFERROR(AVERAGEIFS('NDC-Level Data'!S:S,'NDC-Level Data'!D:D,'Impact By Manufacturer'!B35,'NDC-Level Data'!G:G,"Y"),0)</f>
        <v>0</v>
      </c>
      <c r="E35" s="21">
        <f>IFERROR(SUMIFS('NDC-Level Data'!P:P,'NDC-Level Data'!D:D,'Impact By Manufacturer'!B35,'NDC-Level Data'!G:G,"Y"),0)</f>
        <v>0</v>
      </c>
      <c r="F35" s="20">
        <f>IFERROR(AVERAGEIFS('NDC-Level Data'!Q:Q,'NDC-Level Data'!D:D,'Impact By Manufacturer'!B35,'NDC-Level Data'!G:G,"Y"),0)</f>
        <v>0</v>
      </c>
    </row>
    <row r="36" spans="1:6" ht="15.75" x14ac:dyDescent="0.25">
      <c r="A36" s="119"/>
      <c r="B36" s="39" t="s">
        <v>20</v>
      </c>
      <c r="C36" s="19">
        <f>IFERROR(SUMIFS('NDC-Level Data'!R:R,'NDC-Level Data'!D:D,'Impact By Manufacturer'!B36,'NDC-Level Data'!G:G,"Y"),0)</f>
        <v>0</v>
      </c>
      <c r="D36" s="99">
        <f>IFERROR(AVERAGEIFS('NDC-Level Data'!S:S,'NDC-Level Data'!D:D,'Impact By Manufacturer'!B36,'NDC-Level Data'!G:G,"Y"),0)</f>
        <v>0</v>
      </c>
      <c r="E36" s="21">
        <f>IFERROR(SUMIFS('NDC-Level Data'!P:P,'NDC-Level Data'!D:D,'Impact By Manufacturer'!B36,'NDC-Level Data'!G:G,"Y"),0)</f>
        <v>0</v>
      </c>
      <c r="F36" s="20">
        <f>IFERROR(AVERAGEIFS('NDC-Level Data'!Q:Q,'NDC-Level Data'!D:D,'Impact By Manufacturer'!B36,'NDC-Level Data'!G:G,"Y"),0)</f>
        <v>0</v>
      </c>
    </row>
    <row r="37" spans="1:6" ht="15.75" x14ac:dyDescent="0.25">
      <c r="A37" s="119"/>
      <c r="B37" s="39" t="s">
        <v>29</v>
      </c>
      <c r="C37" s="19">
        <f>IFERROR(SUMIFS('NDC-Level Data'!R:R,'NDC-Level Data'!D:D,'Impact By Manufacturer'!B37,'NDC-Level Data'!G:G,"Y"),0)</f>
        <v>0</v>
      </c>
      <c r="D37" s="99">
        <f>IFERROR(AVERAGEIFS('NDC-Level Data'!S:S,'NDC-Level Data'!D:D,'Impact By Manufacturer'!B37,'NDC-Level Data'!G:G,"Y"),0)</f>
        <v>0</v>
      </c>
      <c r="E37" s="21">
        <f>IFERROR(SUMIFS('NDC-Level Data'!P:P,'NDC-Level Data'!D:D,'Impact By Manufacturer'!B37,'NDC-Level Data'!G:G,"Y"),0)</f>
        <v>0</v>
      </c>
      <c r="F37" s="20">
        <f>IFERROR(AVERAGEIFS('NDC-Level Data'!Q:Q,'NDC-Level Data'!D:D,'Impact By Manufacturer'!B37,'NDC-Level Data'!G:G,"Y"),0)</f>
        <v>0</v>
      </c>
    </row>
    <row r="38" spans="1:6" ht="15.75" x14ac:dyDescent="0.25">
      <c r="A38" s="119"/>
      <c r="B38" s="39" t="s">
        <v>30</v>
      </c>
      <c r="C38" s="19">
        <f>IFERROR(SUMIFS('NDC-Level Data'!R:R,'NDC-Level Data'!D:D,'Impact By Manufacturer'!B38,'NDC-Level Data'!G:G,"Y"),0)</f>
        <v>0</v>
      </c>
      <c r="D38" s="99">
        <f>IFERROR(AVERAGEIFS('NDC-Level Data'!S:S,'NDC-Level Data'!D:D,'Impact By Manufacturer'!B38,'NDC-Level Data'!G:G,"Y"),0)</f>
        <v>0</v>
      </c>
      <c r="E38" s="21">
        <f>IFERROR(SUMIFS('NDC-Level Data'!P:P,'NDC-Level Data'!D:D,'Impact By Manufacturer'!B38,'NDC-Level Data'!G:G,"Y"),0)</f>
        <v>0</v>
      </c>
      <c r="F38" s="20">
        <f>IFERROR(AVERAGEIFS('NDC-Level Data'!Q:Q,'NDC-Level Data'!D:D,'Impact By Manufacturer'!B38,'NDC-Level Data'!G:G,"Y"),0)</f>
        <v>0</v>
      </c>
    </row>
    <row r="39" spans="1:6" ht="15.75" x14ac:dyDescent="0.25">
      <c r="A39" s="119"/>
      <c r="B39" s="39" t="s">
        <v>31</v>
      </c>
      <c r="C39" s="19">
        <f>IFERROR(SUMIFS('NDC-Level Data'!R:R,'NDC-Level Data'!D:D,'Impact By Manufacturer'!B39,'NDC-Level Data'!G:G,"Y"),0)</f>
        <v>0</v>
      </c>
      <c r="D39" s="99">
        <f>IFERROR(AVERAGEIFS('NDC-Level Data'!S:S,'NDC-Level Data'!D:D,'Impact By Manufacturer'!B39,'NDC-Level Data'!G:G,"Y"),0)</f>
        <v>0</v>
      </c>
      <c r="E39" s="21">
        <f>IFERROR(SUMIFS('NDC-Level Data'!P:P,'NDC-Level Data'!D:D,'Impact By Manufacturer'!B39,'NDC-Level Data'!G:G,"Y"),0)</f>
        <v>0</v>
      </c>
      <c r="F39" s="20">
        <f>IFERROR(AVERAGEIFS('NDC-Level Data'!Q:Q,'NDC-Level Data'!D:D,'Impact By Manufacturer'!B39,'NDC-Level Data'!G:G,"Y"),0)</f>
        <v>0</v>
      </c>
    </row>
    <row r="40" spans="1:6" ht="15.75" x14ac:dyDescent="0.25">
      <c r="A40" s="119"/>
      <c r="B40" s="39" t="s">
        <v>32</v>
      </c>
      <c r="C40" s="19">
        <f>IFERROR(SUMIFS('NDC-Level Data'!R:R,'NDC-Level Data'!D:D,'Impact By Manufacturer'!B40,'NDC-Level Data'!G:G,"Y"),0)</f>
        <v>0</v>
      </c>
      <c r="D40" s="99">
        <f>IFERROR(AVERAGEIFS('NDC-Level Data'!S:S,'NDC-Level Data'!D:D,'Impact By Manufacturer'!B40,'NDC-Level Data'!G:G,"Y"),0)</f>
        <v>0</v>
      </c>
      <c r="E40" s="21">
        <f>IFERROR(SUMIFS('NDC-Level Data'!P:P,'NDC-Level Data'!D:D,'Impact By Manufacturer'!B40,'NDC-Level Data'!G:G,"Y"),0)</f>
        <v>0</v>
      </c>
      <c r="F40" s="20">
        <f>IFERROR(AVERAGEIFS('NDC-Level Data'!Q:Q,'NDC-Level Data'!D:D,'Impact By Manufacturer'!B40,'NDC-Level Data'!G:G,"Y"),0)</f>
        <v>0</v>
      </c>
    </row>
    <row r="41" spans="1:6" ht="15.75" x14ac:dyDescent="0.25">
      <c r="A41" s="119"/>
      <c r="B41" s="39" t="s">
        <v>26</v>
      </c>
      <c r="C41" s="19">
        <f>IFERROR(SUMIFS('NDC-Level Data'!R:R,'NDC-Level Data'!D:D,'Impact By Manufacturer'!B41,'NDC-Level Data'!G:G,"Y"),0)</f>
        <v>0</v>
      </c>
      <c r="D41" s="99">
        <f>IFERROR(AVERAGEIFS('NDC-Level Data'!S:S,'NDC-Level Data'!D:D,'Impact By Manufacturer'!B41,'NDC-Level Data'!G:G,"Y"),0)</f>
        <v>0</v>
      </c>
      <c r="E41" s="21">
        <f>IFERROR(SUMIFS('NDC-Level Data'!P:P,'NDC-Level Data'!D:D,'Impact By Manufacturer'!B41,'NDC-Level Data'!G:G,"Y"),0)</f>
        <v>0</v>
      </c>
      <c r="F41" s="20">
        <f>IFERROR(AVERAGEIFS('NDC-Level Data'!Q:Q,'NDC-Level Data'!D:D,'Impact By Manufacturer'!B41,'NDC-Level Data'!G:G,"Y"),0)</f>
        <v>0</v>
      </c>
    </row>
    <row r="42" spans="1:6" ht="15.75" x14ac:dyDescent="0.25">
      <c r="A42" s="119"/>
      <c r="B42" s="39" t="s">
        <v>21</v>
      </c>
      <c r="C42" s="19">
        <f>IFERROR(SUMIFS('NDC-Level Data'!R:R,'NDC-Level Data'!D:D,'Impact By Manufacturer'!B42,'NDC-Level Data'!G:G,"Y"),0)</f>
        <v>0</v>
      </c>
      <c r="D42" s="99">
        <f>IFERROR(AVERAGEIFS('NDC-Level Data'!S:S,'NDC-Level Data'!D:D,'Impact By Manufacturer'!B42,'NDC-Level Data'!G:G,"Y"),0)</f>
        <v>0</v>
      </c>
      <c r="E42" s="21">
        <f>IFERROR(SUMIFS('NDC-Level Data'!P:P,'NDC-Level Data'!D:D,'Impact By Manufacturer'!B42,'NDC-Level Data'!G:G,"Y"),0)</f>
        <v>0</v>
      </c>
      <c r="F42" s="20">
        <f>IFERROR(AVERAGEIFS('NDC-Level Data'!Q:Q,'NDC-Level Data'!D:D,'Impact By Manufacturer'!B42,'NDC-Level Data'!G:G,"Y"),0)</f>
        <v>0</v>
      </c>
    </row>
    <row r="43" spans="1:6" ht="15.75" x14ac:dyDescent="0.25">
      <c r="A43" s="119"/>
      <c r="B43" s="39" t="s">
        <v>22</v>
      </c>
      <c r="C43" s="19">
        <f>IFERROR(SUMIFS('NDC-Level Data'!R:R,'NDC-Level Data'!D:D,'Impact By Manufacturer'!B43,'NDC-Level Data'!G:G,"Y"),0)</f>
        <v>0</v>
      </c>
      <c r="D43" s="99">
        <f>IFERROR(AVERAGEIFS('NDC-Level Data'!S:S,'NDC-Level Data'!D:D,'Impact By Manufacturer'!B43,'NDC-Level Data'!G:G,"Y"),0)</f>
        <v>0</v>
      </c>
      <c r="E43" s="21">
        <f>IFERROR(SUMIFS('NDC-Level Data'!P:P,'NDC-Level Data'!D:D,'Impact By Manufacturer'!B43,'NDC-Level Data'!G:G,"Y"),0)</f>
        <v>0</v>
      </c>
      <c r="F43" s="20">
        <f>IFERROR(AVERAGEIFS('NDC-Level Data'!Q:Q,'NDC-Level Data'!D:D,'Impact By Manufacturer'!B43,'NDC-Level Data'!G:G,"Y"),0)</f>
        <v>0</v>
      </c>
    </row>
    <row r="44" spans="1:6" ht="15.75" x14ac:dyDescent="0.25">
      <c r="A44" s="119"/>
      <c r="B44" s="39" t="s">
        <v>23</v>
      </c>
      <c r="C44" s="19">
        <f>IFERROR(SUMIFS('NDC-Level Data'!R:R,'NDC-Level Data'!D:D,'Impact By Manufacturer'!B44,'NDC-Level Data'!G:G,"Y"),0)</f>
        <v>0</v>
      </c>
      <c r="D44" s="99">
        <f>IFERROR(AVERAGEIFS('NDC-Level Data'!S:S,'NDC-Level Data'!D:D,'Impact By Manufacturer'!B44,'NDC-Level Data'!G:G,"Y"),0)</f>
        <v>0</v>
      </c>
      <c r="E44" s="21">
        <f>IFERROR(SUMIFS('NDC-Level Data'!P:P,'NDC-Level Data'!D:D,'Impact By Manufacturer'!B44,'NDC-Level Data'!G:G,"Y"),0)</f>
        <v>0</v>
      </c>
      <c r="F44" s="20">
        <f>IFERROR(AVERAGEIFS('NDC-Level Data'!Q:Q,'NDC-Level Data'!D:D,'Impact By Manufacturer'!B44,'NDC-Level Data'!G:G,"Y"),0)</f>
        <v>0</v>
      </c>
    </row>
    <row r="45" spans="1:6" ht="15.75" x14ac:dyDescent="0.25">
      <c r="A45" s="119"/>
      <c r="B45" s="39" t="s">
        <v>24</v>
      </c>
      <c r="C45" s="19">
        <f>IFERROR(SUMIFS('NDC-Level Data'!R:R,'NDC-Level Data'!D:D,'Impact By Manufacturer'!B45,'NDC-Level Data'!G:G,"Y"),0)</f>
        <v>0</v>
      </c>
      <c r="D45" s="99">
        <f>IFERROR(AVERAGEIFS('NDC-Level Data'!S:S,'NDC-Level Data'!D:D,'Impact By Manufacturer'!B45,'NDC-Level Data'!G:G,"Y"),0)</f>
        <v>0</v>
      </c>
      <c r="E45" s="21">
        <f>IFERROR(SUMIFS('NDC-Level Data'!P:P,'NDC-Level Data'!D:D,'Impact By Manufacturer'!B45,'NDC-Level Data'!G:G,"Y"),0)</f>
        <v>0</v>
      </c>
      <c r="F45" s="20">
        <f>IFERROR(AVERAGEIFS('NDC-Level Data'!Q:Q,'NDC-Level Data'!D:D,'Impact By Manufacturer'!B45,'NDC-Level Data'!G:G,"Y"),0)</f>
        <v>0</v>
      </c>
    </row>
    <row r="46" spans="1:6" ht="15.75" x14ac:dyDescent="0.25">
      <c r="A46" s="119"/>
      <c r="B46" s="39" t="s">
        <v>33</v>
      </c>
      <c r="C46" s="19">
        <f>IFERROR(SUMIFS('NDC-Level Data'!R:R,'NDC-Level Data'!D:D,'Impact By Manufacturer'!B46,'NDC-Level Data'!G:G,"Y"),0)</f>
        <v>0</v>
      </c>
      <c r="D46" s="99">
        <f>IFERROR(AVERAGEIFS('NDC-Level Data'!S:S,'NDC-Level Data'!D:D,'Impact By Manufacturer'!B46,'NDC-Level Data'!G:G,"Y"),0)</f>
        <v>0</v>
      </c>
      <c r="E46" s="21">
        <f>IFERROR(SUMIFS('NDC-Level Data'!P:P,'NDC-Level Data'!D:D,'Impact By Manufacturer'!B46,'NDC-Level Data'!G:G,"Y"),0)</f>
        <v>0</v>
      </c>
      <c r="F46" s="20">
        <f>IFERROR(AVERAGEIFS('NDC-Level Data'!Q:Q,'NDC-Level Data'!D:D,'Impact By Manufacturer'!B46,'NDC-Level Data'!G:G,"Y"),0)</f>
        <v>0</v>
      </c>
    </row>
    <row r="47" spans="1:6" ht="15.75" x14ac:dyDescent="0.25">
      <c r="A47" s="119"/>
      <c r="B47" s="39" t="s">
        <v>27</v>
      </c>
      <c r="C47" s="19">
        <f>IFERROR(SUMIFS('NDC-Level Data'!R:R,'NDC-Level Data'!D:D,'Impact By Manufacturer'!B47,'NDC-Level Data'!G:G,"Y"),0)</f>
        <v>0</v>
      </c>
      <c r="D47" s="99">
        <f>IFERROR(AVERAGEIFS('NDC-Level Data'!S:S,'NDC-Level Data'!D:D,'Impact By Manufacturer'!B47,'NDC-Level Data'!G:G,"Y"),0)</f>
        <v>0</v>
      </c>
      <c r="E47" s="21">
        <f>IFERROR(SUMIFS('NDC-Level Data'!P:P,'NDC-Level Data'!D:D,'Impact By Manufacturer'!B47,'NDC-Level Data'!G:G,"Y"),0)</f>
        <v>0</v>
      </c>
      <c r="F47" s="20">
        <f>IFERROR(AVERAGEIFS('NDC-Level Data'!Q:Q,'NDC-Level Data'!D:D,'Impact By Manufacturer'!B47,'NDC-Level Data'!G:G,"Y"),0)</f>
        <v>0</v>
      </c>
    </row>
    <row r="48" spans="1:6" ht="15.75" x14ac:dyDescent="0.25">
      <c r="A48" s="119"/>
      <c r="B48" s="39" t="s">
        <v>34</v>
      </c>
      <c r="C48" s="19">
        <f>IFERROR(SUMIFS('NDC-Level Data'!R:R,'NDC-Level Data'!D:D,'Impact By Manufacturer'!B48,'NDC-Level Data'!G:G,"Y"),0)</f>
        <v>0</v>
      </c>
      <c r="D48" s="99">
        <f>IFERROR(AVERAGEIFS('NDC-Level Data'!S:S,'NDC-Level Data'!D:D,'Impact By Manufacturer'!B48,'NDC-Level Data'!G:G,"Y"),0)</f>
        <v>0</v>
      </c>
      <c r="E48" s="21">
        <f>IFERROR(SUMIFS('NDC-Level Data'!P:P,'NDC-Level Data'!D:D,'Impact By Manufacturer'!B48,'NDC-Level Data'!G:G,"Y"),0)</f>
        <v>0</v>
      </c>
      <c r="F48" s="20">
        <f>IFERROR(AVERAGEIFS('NDC-Level Data'!Q:Q,'NDC-Level Data'!D:D,'Impact By Manufacturer'!B48,'NDC-Level Data'!G:G,"Y"),0)</f>
        <v>0</v>
      </c>
    </row>
    <row r="49" spans="1:6" ht="15.75" x14ac:dyDescent="0.25">
      <c r="A49" s="119"/>
      <c r="B49" s="39" t="s">
        <v>28</v>
      </c>
      <c r="C49" s="19">
        <f>IFERROR(SUMIFS('NDC-Level Data'!R:R,'NDC-Level Data'!D:D,'Impact By Manufacturer'!B49,'NDC-Level Data'!G:G,"Y"),0)</f>
        <v>0</v>
      </c>
      <c r="D49" s="99">
        <f>IFERROR(AVERAGEIFS('NDC-Level Data'!S:S,'NDC-Level Data'!D:D,'Impact By Manufacturer'!B49,'NDC-Level Data'!G:G,"Y"),0)</f>
        <v>0</v>
      </c>
      <c r="E49" s="21">
        <f>IFERROR(SUMIFS('NDC-Level Data'!P:P,'NDC-Level Data'!D:D,'Impact By Manufacturer'!B49,'NDC-Level Data'!G:G,"Y"),0)</f>
        <v>0</v>
      </c>
      <c r="F49" s="20">
        <f>IFERROR(AVERAGEIFS('NDC-Level Data'!Q:Q,'NDC-Level Data'!D:D,'Impact By Manufacturer'!B49,'NDC-Level Data'!G:G,"Y"),0)</f>
        <v>0</v>
      </c>
    </row>
    <row r="50" spans="1:6" ht="15.75" x14ac:dyDescent="0.25">
      <c r="A50" s="120"/>
      <c r="B50" s="40" t="s">
        <v>35</v>
      </c>
      <c r="C50" s="22">
        <f>IFERROR(SUMIFS('NDC-Level Data'!R:R,'NDC-Level Data'!D:D,'Impact By Manufacturer'!B50,'NDC-Level Data'!G:G,"Y"),0)</f>
        <v>0</v>
      </c>
      <c r="D50" s="100">
        <f>IFERROR(AVERAGEIFS('NDC-Level Data'!S:S,'NDC-Level Data'!D:D,'Impact By Manufacturer'!B50,'NDC-Level Data'!G:G,"Y"),0)</f>
        <v>0</v>
      </c>
      <c r="E50" s="24">
        <f>IFERROR(SUMIFS('NDC-Level Data'!P:P,'NDC-Level Data'!D:D,'Impact By Manufacturer'!B50,'NDC-Level Data'!G:G,"Y"),0)</f>
        <v>0</v>
      </c>
      <c r="F50" s="23">
        <f>IFERROR(AVERAGEIFS('NDC-Level Data'!Q:Q,'NDC-Level Data'!D:D,'Impact By Manufacturer'!B50,'NDC-Level Data'!G:G,"Y"),0)</f>
        <v>0</v>
      </c>
    </row>
  </sheetData>
  <sheetProtection algorithmName="SHA-512" hashValue="5SSiWQe4hS5oVoQ2v7fGKGEH6Q97dB1jWThrzyaIJgJAI2HpdzVnd3OhLYoRMWddTZoiSz+Wr5uRW5kYMPI+aQ==" saltValue="/PH4xH8D3r7cgsMwlniDcQ==" spinCount="100000" sheet="1" objects="1" scenarios="1"/>
  <mergeCells count="18">
    <mergeCell ref="A14:A26"/>
    <mergeCell ref="F14:F15"/>
    <mergeCell ref="E14:E15"/>
    <mergeCell ref="D14:D15"/>
    <mergeCell ref="C14:C15"/>
    <mergeCell ref="B14:B15"/>
    <mergeCell ref="A1:A11"/>
    <mergeCell ref="F1:F2"/>
    <mergeCell ref="E1:E2"/>
    <mergeCell ref="D1:D2"/>
    <mergeCell ref="C1:C2"/>
    <mergeCell ref="B1:B2"/>
    <mergeCell ref="F29:F30"/>
    <mergeCell ref="A29:A50"/>
    <mergeCell ref="B29:B30"/>
    <mergeCell ref="C29:C30"/>
    <mergeCell ref="D29:D30"/>
    <mergeCell ref="E29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BC97-8694-4155-B5A3-A20848031D4C}">
  <dimension ref="A1:F82"/>
  <sheetViews>
    <sheetView topLeftCell="A29" workbookViewId="0">
      <selection activeCell="G55" sqref="G55"/>
    </sheetView>
  </sheetViews>
  <sheetFormatPr defaultColWidth="113.28515625" defaultRowHeight="15" x14ac:dyDescent="0.25"/>
  <cols>
    <col min="1" max="1" width="12.42578125" style="32" customWidth="1"/>
    <col min="2" max="2" width="20" style="41" bestFit="1" customWidth="1"/>
    <col min="3" max="3" width="35.42578125" style="32" bestFit="1" customWidth="1"/>
    <col min="4" max="4" width="23.7109375" style="42" bestFit="1" customWidth="1"/>
    <col min="5" max="5" width="36.28515625" style="32" bestFit="1" customWidth="1"/>
    <col min="6" max="6" width="23.7109375" style="42" bestFit="1" customWidth="1"/>
    <col min="7" max="16384" width="113.28515625" style="32"/>
  </cols>
  <sheetData>
    <row r="1" spans="1:6" x14ac:dyDescent="0.25">
      <c r="A1" s="118">
        <v>2026</v>
      </c>
      <c r="B1" s="121"/>
      <c r="C1" s="123" t="s">
        <v>14</v>
      </c>
      <c r="D1" s="125" t="s">
        <v>15</v>
      </c>
      <c r="E1" s="123" t="s">
        <v>2</v>
      </c>
      <c r="F1" s="116" t="s">
        <v>3</v>
      </c>
    </row>
    <row r="2" spans="1:6" x14ac:dyDescent="0.25">
      <c r="A2" s="119"/>
      <c r="B2" s="122"/>
      <c r="C2" s="124"/>
      <c r="D2" s="126"/>
      <c r="E2" s="124"/>
      <c r="F2" s="117"/>
    </row>
    <row r="3" spans="1:6" ht="15.75" x14ac:dyDescent="0.25">
      <c r="A3" s="119"/>
      <c r="B3" s="43" t="s">
        <v>36</v>
      </c>
      <c r="C3" s="16">
        <f>IFERROR(SUMIFS('NDC-Level Data'!R:R,'NDC-Level Data'!B:B,'Impact By Drug'!B3,'NDC-Level Data'!E:E,"Y"),0)</f>
        <v>0</v>
      </c>
      <c r="D3" s="98">
        <f>IFERROR(AVERAGEIFS('NDC-Level Data'!S:S,'NDC-Level Data'!B:B,'Impact By Drug'!B3,'NDC-Level Data'!E:E,"Y"),0)</f>
        <v>0</v>
      </c>
      <c r="E3" s="18">
        <f>IFERROR(SUMIFS('NDC-Level Data'!P:P,'NDC-Level Data'!B:B,'Impact By Drug'!B3,'NDC-Level Data'!E:E,"Y"),0)</f>
        <v>0</v>
      </c>
      <c r="F3" s="17">
        <f>IFERROR(AVERAGEIFS('NDC-Level Data'!Q:Q,'NDC-Level Data'!B:B,'Impact By Drug'!B3,'NDC-Level Data'!E:E,"Y"),0)</f>
        <v>0</v>
      </c>
    </row>
    <row r="4" spans="1:6" ht="15.75" x14ac:dyDescent="0.25">
      <c r="A4" s="119"/>
      <c r="B4" s="38" t="s">
        <v>37</v>
      </c>
      <c r="C4" s="19">
        <f>IFERROR(SUMIFS('NDC-Level Data'!R:R,'NDC-Level Data'!B:B,'Impact By Drug'!B4,'NDC-Level Data'!E:E,"Y"),0)</f>
        <v>0</v>
      </c>
      <c r="D4" s="99">
        <f>IFERROR(AVERAGEIFS('NDC-Level Data'!S:S,'NDC-Level Data'!B:B,'Impact By Drug'!B4,'NDC-Level Data'!E:E,"Y"),0)</f>
        <v>0</v>
      </c>
      <c r="E4" s="21">
        <f>IFERROR(SUMIFS('NDC-Level Data'!P:P,'NDC-Level Data'!B:B,'Impact By Drug'!B4,'NDC-Level Data'!E:E,"Y"),0)</f>
        <v>0</v>
      </c>
      <c r="F4" s="20">
        <f>IFERROR(AVERAGEIFS('NDC-Level Data'!Q:Q,'NDC-Level Data'!B:B,'Impact By Drug'!B4,'NDC-Level Data'!E:E,"Y"),0)</f>
        <v>0</v>
      </c>
    </row>
    <row r="5" spans="1:6" ht="15.75" x14ac:dyDescent="0.25">
      <c r="A5" s="119"/>
      <c r="B5" s="39" t="s">
        <v>38</v>
      </c>
      <c r="C5" s="19">
        <f>IFERROR(SUMIFS('NDC-Level Data'!R:R,'NDC-Level Data'!B:B,'Impact By Drug'!B5,'NDC-Level Data'!E:E,"Y"),0)</f>
        <v>0</v>
      </c>
      <c r="D5" s="99">
        <f>IFERROR(AVERAGEIFS('NDC-Level Data'!S:S,'NDC-Level Data'!B:B,'Impact By Drug'!B5,'NDC-Level Data'!E:E,"Y"),0)</f>
        <v>0</v>
      </c>
      <c r="E5" s="21">
        <f>IFERROR(SUMIFS('NDC-Level Data'!P:P,'NDC-Level Data'!B:B,'Impact By Drug'!B5,'NDC-Level Data'!E:E,"Y"),0)</f>
        <v>0</v>
      </c>
      <c r="F5" s="20">
        <f>IFERROR(AVERAGEIFS('NDC-Level Data'!Q:Q,'NDC-Level Data'!B:B,'Impact By Drug'!B5,'NDC-Level Data'!E:E,"Y"),0)</f>
        <v>0</v>
      </c>
    </row>
    <row r="6" spans="1:6" ht="15.75" x14ac:dyDescent="0.25">
      <c r="A6" s="119"/>
      <c r="B6" s="38" t="s">
        <v>39</v>
      </c>
      <c r="C6" s="19">
        <f>IFERROR(SUMIFS('NDC-Level Data'!R:R,'NDC-Level Data'!B:B,'Impact By Drug'!B6,'NDC-Level Data'!E:E,"Y"),0)</f>
        <v>0</v>
      </c>
      <c r="D6" s="99">
        <f>IFERROR(AVERAGEIFS('NDC-Level Data'!S:S,'NDC-Level Data'!B:B,'Impact By Drug'!B6,'NDC-Level Data'!E:E,"Y"),0)</f>
        <v>0</v>
      </c>
      <c r="E6" s="21">
        <f>IFERROR(SUMIFS('NDC-Level Data'!P:P,'NDC-Level Data'!B:B,'Impact By Drug'!B6,'NDC-Level Data'!E:E,"Y"),0)</f>
        <v>0</v>
      </c>
      <c r="F6" s="20">
        <f>IFERROR(AVERAGEIFS('NDC-Level Data'!Q:Q,'NDC-Level Data'!B:B,'Impact By Drug'!B6,'NDC-Level Data'!E:E,"Y"),0)</f>
        <v>0</v>
      </c>
    </row>
    <row r="7" spans="1:6" ht="15.75" x14ac:dyDescent="0.25">
      <c r="A7" s="119"/>
      <c r="B7" s="39" t="s">
        <v>40</v>
      </c>
      <c r="C7" s="19">
        <f>IFERROR(SUMIFS('NDC-Level Data'!R:R,'NDC-Level Data'!B:B,'Impact By Drug'!B7,'NDC-Level Data'!E:E,"Y"),0)</f>
        <v>0</v>
      </c>
      <c r="D7" s="99">
        <f>IFERROR(AVERAGEIFS('NDC-Level Data'!S:S,'NDC-Level Data'!B:B,'Impact By Drug'!B7,'NDC-Level Data'!E:E,"Y"),0)</f>
        <v>0</v>
      </c>
      <c r="E7" s="21">
        <f>IFERROR(SUMIFS('NDC-Level Data'!P:P,'NDC-Level Data'!B:B,'Impact By Drug'!B7,'NDC-Level Data'!E:E,"Y"),0)</f>
        <v>0</v>
      </c>
      <c r="F7" s="20">
        <f>IFERROR(AVERAGEIFS('NDC-Level Data'!Q:Q,'NDC-Level Data'!B:B,'Impact By Drug'!B7,'NDC-Level Data'!E:E,"Y"),0)</f>
        <v>0</v>
      </c>
    </row>
    <row r="8" spans="1:6" ht="15.75" x14ac:dyDescent="0.25">
      <c r="A8" s="119"/>
      <c r="B8" s="44" t="s">
        <v>41</v>
      </c>
      <c r="C8" s="19">
        <f>IFERROR(SUMIFS('NDC-Level Data'!R:R,'NDC-Level Data'!B:B,'Impact By Drug'!B8,'NDC-Level Data'!E:E,"Y"),0)</f>
        <v>0</v>
      </c>
      <c r="D8" s="99">
        <f>IFERROR(AVERAGEIFS('NDC-Level Data'!S:S,'NDC-Level Data'!B:B,'Impact By Drug'!B8,'NDC-Level Data'!E:E,"Y"),0)</f>
        <v>0</v>
      </c>
      <c r="E8" s="21">
        <f>IFERROR(SUMIFS('NDC-Level Data'!P:P,'NDC-Level Data'!B:B,'Impact By Drug'!B8,'NDC-Level Data'!E:E,"Y"),0)</f>
        <v>0</v>
      </c>
      <c r="F8" s="20">
        <f>IFERROR(AVERAGEIFS('NDC-Level Data'!Q:Q,'NDC-Level Data'!B:B,'Impact By Drug'!B8,'NDC-Level Data'!E:E,"Y"),0)</f>
        <v>0</v>
      </c>
    </row>
    <row r="9" spans="1:6" ht="15.75" x14ac:dyDescent="0.25">
      <c r="A9" s="119"/>
      <c r="B9" s="39" t="s">
        <v>42</v>
      </c>
      <c r="C9" s="19">
        <f>IFERROR(SUMIFS('NDC-Level Data'!R:R,'NDC-Level Data'!B:B,'Impact By Drug'!B9,'NDC-Level Data'!E:E,"Y"),0)</f>
        <v>0</v>
      </c>
      <c r="D9" s="99">
        <f>IFERROR(AVERAGEIFS('NDC-Level Data'!S:S,'NDC-Level Data'!B:B,'Impact By Drug'!B9,'NDC-Level Data'!E:E,"Y"),0)</f>
        <v>0</v>
      </c>
      <c r="E9" s="21">
        <f>IFERROR(SUMIFS('NDC-Level Data'!P:P,'NDC-Level Data'!B:B,'Impact By Drug'!B9,'NDC-Level Data'!E:E,"Y"),0)</f>
        <v>0</v>
      </c>
      <c r="F9" s="20">
        <f>IFERROR(AVERAGEIFS('NDC-Level Data'!Q:Q,'NDC-Level Data'!B:B,'Impact By Drug'!B9,'NDC-Level Data'!E:E,"Y"),0)</f>
        <v>0</v>
      </c>
    </row>
    <row r="10" spans="1:6" ht="15.75" x14ac:dyDescent="0.25">
      <c r="A10" s="119"/>
      <c r="B10" s="39" t="s">
        <v>43</v>
      </c>
      <c r="C10" s="19">
        <f>IFERROR(SUMIFS('NDC-Level Data'!R:R,'NDC-Level Data'!B:B,'Impact By Drug'!B10,'NDC-Level Data'!E:E,"Y"),0)</f>
        <v>0</v>
      </c>
      <c r="D10" s="99">
        <f>IFERROR(AVERAGEIFS('NDC-Level Data'!S:S,'NDC-Level Data'!B:B,'Impact By Drug'!B10,'NDC-Level Data'!E:E,"Y"),0)</f>
        <v>0</v>
      </c>
      <c r="E10" s="21">
        <f>IFERROR(SUMIFS('NDC-Level Data'!P:P,'NDC-Level Data'!B:B,'Impact By Drug'!B10,'NDC-Level Data'!E:E,"Y"),0)</f>
        <v>0</v>
      </c>
      <c r="F10" s="20">
        <f>IFERROR(AVERAGEIFS('NDC-Level Data'!Q:Q,'NDC-Level Data'!B:B,'Impact By Drug'!B10,'NDC-Level Data'!E:E,"Y"),0)</f>
        <v>0</v>
      </c>
    </row>
    <row r="11" spans="1:6" ht="15.75" x14ac:dyDescent="0.25">
      <c r="A11" s="119"/>
      <c r="B11" s="39" t="s">
        <v>44</v>
      </c>
      <c r="C11" s="19">
        <f>IFERROR(SUMIFS('NDC-Level Data'!R:R,'NDC-Level Data'!B:B,'Impact By Drug'!B11,'NDC-Level Data'!E:E,"Y"),0)</f>
        <v>0</v>
      </c>
      <c r="D11" s="99">
        <f>IFERROR(AVERAGEIFS('NDC-Level Data'!S:S,'NDC-Level Data'!B:B,'Impact By Drug'!B11,'NDC-Level Data'!E:E,"Y"),0)</f>
        <v>0</v>
      </c>
      <c r="E11" s="21">
        <f>IFERROR(SUMIFS('NDC-Level Data'!P:P,'NDC-Level Data'!B:B,'Impact By Drug'!B11,'NDC-Level Data'!E:E,"Y"),0)</f>
        <v>0</v>
      </c>
      <c r="F11" s="20">
        <f>IFERROR(AVERAGEIFS('NDC-Level Data'!Q:Q,'NDC-Level Data'!B:B,'Impact By Drug'!B11,'NDC-Level Data'!E:E,"Y"),0)</f>
        <v>0</v>
      </c>
    </row>
    <row r="12" spans="1:6" ht="15.75" x14ac:dyDescent="0.25">
      <c r="A12" s="119"/>
      <c r="B12" s="39" t="s">
        <v>45</v>
      </c>
      <c r="C12" s="19">
        <f>IFERROR(SUMIFS('NDC-Level Data'!R:R,'NDC-Level Data'!B:B,'Impact By Drug'!B12,'NDC-Level Data'!E:E,"Y"),0)</f>
        <v>0</v>
      </c>
      <c r="D12" s="99">
        <f>IFERROR(AVERAGEIFS('NDC-Level Data'!S:S,'NDC-Level Data'!B:B,'Impact By Drug'!B12,'NDC-Level Data'!E:E,"Y"),0)</f>
        <v>0</v>
      </c>
      <c r="E12" s="21">
        <f>IFERROR(SUMIFS('NDC-Level Data'!P:P,'NDC-Level Data'!B:B,'Impact By Drug'!B12,'NDC-Level Data'!E:E,"Y"),0)</f>
        <v>0</v>
      </c>
      <c r="F12" s="20">
        <f>IFERROR(AVERAGEIFS('NDC-Level Data'!Q:Q,'NDC-Level Data'!B:B,'Impact By Drug'!B12,'NDC-Level Data'!E:E,"Y"),0)</f>
        <v>0</v>
      </c>
    </row>
    <row r="13" spans="1:6" ht="15.75" x14ac:dyDescent="0.25">
      <c r="A13" s="120"/>
      <c r="B13" s="40" t="s">
        <v>46</v>
      </c>
      <c r="C13" s="22">
        <f>IFERROR(SUMIFS('NDC-Level Data'!R:R,'NDC-Level Data'!B:B,'Impact By Drug'!B13,'NDC-Level Data'!E:E,"Y"),0)</f>
        <v>0</v>
      </c>
      <c r="D13" s="100">
        <f>IFERROR(AVERAGEIFS('NDC-Level Data'!S:S,'NDC-Level Data'!B:B,'Impact By Drug'!B13,'NDC-Level Data'!E:E,"Y"),0)</f>
        <v>0</v>
      </c>
      <c r="E13" s="24">
        <f>IFERROR(SUMIFS('NDC-Level Data'!P:P,'NDC-Level Data'!B:B,'Impact By Drug'!B13,'NDC-Level Data'!E:E,"Y"),0)</f>
        <v>0</v>
      </c>
      <c r="F13" s="23">
        <f>IFERROR(AVERAGEIFS('NDC-Level Data'!Q:Q,'NDC-Level Data'!B:B,'Impact By Drug'!B13,'NDC-Level Data'!E:E,"Y"),0)</f>
        <v>0</v>
      </c>
    </row>
    <row r="16" spans="1:6" x14ac:dyDescent="0.25">
      <c r="A16" s="118">
        <v>2027</v>
      </c>
      <c r="B16" s="121"/>
      <c r="C16" s="123" t="s">
        <v>14</v>
      </c>
      <c r="D16" s="125" t="s">
        <v>15</v>
      </c>
      <c r="E16" s="123" t="s">
        <v>2</v>
      </c>
      <c r="F16" s="116" t="s">
        <v>3</v>
      </c>
    </row>
    <row r="17" spans="1:6" x14ac:dyDescent="0.25">
      <c r="A17" s="119"/>
      <c r="B17" s="122"/>
      <c r="C17" s="124"/>
      <c r="D17" s="126"/>
      <c r="E17" s="124"/>
      <c r="F17" s="117"/>
    </row>
    <row r="18" spans="1:6" ht="15.75" x14ac:dyDescent="0.25">
      <c r="A18" s="119"/>
      <c r="B18" s="43" t="s">
        <v>47</v>
      </c>
      <c r="C18" s="16">
        <f>IFERROR(SUMIFS('NDC-Level Data'!R:R,'NDC-Level Data'!B:B,'Impact By Drug'!B18,'NDC-Level Data'!F:F,"Y"),0)</f>
        <v>0</v>
      </c>
      <c r="D18" s="98">
        <f>IFERROR(AVERAGEIFS('NDC-Level Data'!S:S,'NDC-Level Data'!B:B,'Impact By Drug'!B18,'NDC-Level Data'!F:F,"Y"),0)</f>
        <v>0</v>
      </c>
      <c r="E18" s="18">
        <f>IFERROR(SUMIFS('NDC-Level Data'!P:P,'NDC-Level Data'!B:B,'Impact By Drug'!B18,'NDC-Level Data'!F:F,"Y"),0)</f>
        <v>0</v>
      </c>
      <c r="F18" s="17">
        <f>IFERROR(AVERAGEIFS('NDC-Level Data'!Q:Q,'NDC-Level Data'!B:B,'Impact By Drug'!B18,'NDC-Level Data'!F:F,"Y"),0)</f>
        <v>0</v>
      </c>
    </row>
    <row r="19" spans="1:6" ht="15.75" x14ac:dyDescent="0.25">
      <c r="A19" s="119"/>
      <c r="B19" s="39" t="s">
        <v>48</v>
      </c>
      <c r="C19" s="19">
        <f>IFERROR(SUMIFS('NDC-Level Data'!R:R,'NDC-Level Data'!B:B,'Impact By Drug'!B19,'NDC-Level Data'!F:F,"Y"),0)</f>
        <v>0</v>
      </c>
      <c r="D19" s="99">
        <f>IFERROR(AVERAGEIFS('NDC-Level Data'!S:S,'NDC-Level Data'!B:B,'Impact By Drug'!B19,'NDC-Level Data'!F:F,"Y"),0)</f>
        <v>0</v>
      </c>
      <c r="E19" s="21">
        <f>IFERROR(SUMIFS('NDC-Level Data'!P:P,'NDC-Level Data'!B:B,'Impact By Drug'!B19,'NDC-Level Data'!F:F,"Y"),0)</f>
        <v>0</v>
      </c>
      <c r="F19" s="20">
        <f>IFERROR(AVERAGEIFS('NDC-Level Data'!Q:Q,'NDC-Level Data'!B:B,'Impact By Drug'!B19,'NDC-Level Data'!F:F,"Y"),0)</f>
        <v>0</v>
      </c>
    </row>
    <row r="20" spans="1:6" ht="15.75" x14ac:dyDescent="0.25">
      <c r="A20" s="119"/>
      <c r="B20" s="39" t="s">
        <v>49</v>
      </c>
      <c r="C20" s="19">
        <f>IFERROR(SUMIFS('NDC-Level Data'!R:R,'NDC-Level Data'!B:B,'Impact By Drug'!B20,'NDC-Level Data'!F:F,"Y"),0)</f>
        <v>0</v>
      </c>
      <c r="D20" s="99">
        <f>IFERROR(AVERAGEIFS('NDC-Level Data'!S:S,'NDC-Level Data'!B:B,'Impact By Drug'!B20,'NDC-Level Data'!F:F,"Y"),0)</f>
        <v>0</v>
      </c>
      <c r="E20" s="21">
        <f>IFERROR(SUMIFS('NDC-Level Data'!P:P,'NDC-Level Data'!B:B,'Impact By Drug'!B20,'NDC-Level Data'!F:F,"Y"),0)</f>
        <v>0</v>
      </c>
      <c r="F20" s="20">
        <f>IFERROR(AVERAGEIFS('NDC-Level Data'!Q:Q,'NDC-Level Data'!B:B,'Impact By Drug'!B20,'NDC-Level Data'!F:F,"Y"),0)</f>
        <v>0</v>
      </c>
    </row>
    <row r="21" spans="1:6" ht="15.75" x14ac:dyDescent="0.25">
      <c r="A21" s="119"/>
      <c r="B21" s="39" t="s">
        <v>36</v>
      </c>
      <c r="C21" s="19">
        <f>IFERROR(SUMIFS('NDC-Level Data'!R:R,'NDC-Level Data'!B:B,'Impact By Drug'!B21,'NDC-Level Data'!F:F,"Y"),0)</f>
        <v>0</v>
      </c>
      <c r="D21" s="99">
        <f>IFERROR(AVERAGEIFS('NDC-Level Data'!S:S,'NDC-Level Data'!B:B,'Impact By Drug'!B21,'NDC-Level Data'!F:F,"Y"),0)</f>
        <v>0</v>
      </c>
      <c r="E21" s="21">
        <f>IFERROR(SUMIFS('NDC-Level Data'!P:P,'NDC-Level Data'!B:B,'Impact By Drug'!B21,'NDC-Level Data'!F:F,"Y"),0)</f>
        <v>0</v>
      </c>
      <c r="F21" s="20">
        <f>IFERROR(AVERAGEIFS('NDC-Level Data'!Q:Q,'NDC-Level Data'!B:B,'Impact By Drug'!B21,'NDC-Level Data'!F:F,"Y"),0)</f>
        <v>0</v>
      </c>
    </row>
    <row r="22" spans="1:6" ht="15.75" x14ac:dyDescent="0.25">
      <c r="A22" s="119"/>
      <c r="B22" s="38" t="s">
        <v>37</v>
      </c>
      <c r="C22" s="19">
        <f>IFERROR(SUMIFS('NDC-Level Data'!R:R,'NDC-Level Data'!B:B,'Impact By Drug'!B22,'NDC-Level Data'!F:F,"Y"),0)</f>
        <v>0</v>
      </c>
      <c r="D22" s="99">
        <f>IFERROR(AVERAGEIFS('NDC-Level Data'!S:S,'NDC-Level Data'!B:B,'Impact By Drug'!B22,'NDC-Level Data'!F:F,"Y"),0)</f>
        <v>0</v>
      </c>
      <c r="E22" s="21">
        <f>IFERROR(SUMIFS('NDC-Level Data'!P:P,'NDC-Level Data'!B:B,'Impact By Drug'!B22,'NDC-Level Data'!F:F,"Y"),0)</f>
        <v>0</v>
      </c>
      <c r="F22" s="20">
        <f>IFERROR(AVERAGEIFS('NDC-Level Data'!Q:Q,'NDC-Level Data'!B:B,'Impact By Drug'!B22,'NDC-Level Data'!F:F,"Y"),0)</f>
        <v>0</v>
      </c>
    </row>
    <row r="23" spans="1:6" ht="15.75" x14ac:dyDescent="0.25">
      <c r="A23" s="119"/>
      <c r="B23" s="38" t="s">
        <v>39</v>
      </c>
      <c r="C23" s="19">
        <f>IFERROR(SUMIFS('NDC-Level Data'!R:R,'NDC-Level Data'!B:B,'Impact By Drug'!B23,'NDC-Level Data'!F:F,"Y"),0)</f>
        <v>0</v>
      </c>
      <c r="D23" s="99">
        <f>IFERROR(AVERAGEIFS('NDC-Level Data'!S:S,'NDC-Level Data'!B:B,'Impact By Drug'!B23,'NDC-Level Data'!F:F,"Y"),0)</f>
        <v>0</v>
      </c>
      <c r="E23" s="21">
        <f>IFERROR(SUMIFS('NDC-Level Data'!P:P,'NDC-Level Data'!B:B,'Impact By Drug'!B23,'NDC-Level Data'!F:F,"Y"),0)</f>
        <v>0</v>
      </c>
      <c r="F23" s="20">
        <f>IFERROR(AVERAGEIFS('NDC-Level Data'!Q:Q,'NDC-Level Data'!B:B,'Impact By Drug'!B23,'NDC-Level Data'!F:F,"Y"),0)</f>
        <v>0</v>
      </c>
    </row>
    <row r="24" spans="1:6" ht="15.75" x14ac:dyDescent="0.25">
      <c r="A24" s="119"/>
      <c r="B24" s="39" t="s">
        <v>40</v>
      </c>
      <c r="C24" s="19">
        <f>IFERROR(SUMIFS('NDC-Level Data'!R:R,'NDC-Level Data'!B:B,'Impact By Drug'!B24,'NDC-Level Data'!F:F,"Y"),0)</f>
        <v>0</v>
      </c>
      <c r="D24" s="99">
        <f>IFERROR(AVERAGEIFS('NDC-Level Data'!S:S,'NDC-Level Data'!B:B,'Impact By Drug'!B24,'NDC-Level Data'!F:F,"Y"),0)</f>
        <v>0</v>
      </c>
      <c r="E24" s="21">
        <f>IFERROR(SUMIFS('NDC-Level Data'!P:P,'NDC-Level Data'!B:B,'Impact By Drug'!B24,'NDC-Level Data'!F:F,"Y"),0)</f>
        <v>0</v>
      </c>
      <c r="F24" s="20">
        <f>IFERROR(AVERAGEIFS('NDC-Level Data'!Q:Q,'NDC-Level Data'!B:B,'Impact By Drug'!B24,'NDC-Level Data'!F:F,"Y"),0)</f>
        <v>0</v>
      </c>
    </row>
    <row r="25" spans="1:6" ht="15.75" x14ac:dyDescent="0.25">
      <c r="A25" s="119"/>
      <c r="B25" s="39" t="s">
        <v>50</v>
      </c>
      <c r="C25" s="19">
        <f>IFERROR(SUMIFS('NDC-Level Data'!R:R,'NDC-Level Data'!B:B,'Impact By Drug'!B25,'NDC-Level Data'!F:F,"Y"),0)</f>
        <v>0</v>
      </c>
      <c r="D25" s="99">
        <f>IFERROR(AVERAGEIFS('NDC-Level Data'!S:S,'NDC-Level Data'!B:B,'Impact By Drug'!B25,'NDC-Level Data'!F:F,"Y"),0)</f>
        <v>0</v>
      </c>
      <c r="E25" s="21">
        <f>IFERROR(SUMIFS('NDC-Level Data'!P:P,'NDC-Level Data'!B:B,'Impact By Drug'!B25,'NDC-Level Data'!F:F,"Y"),0)</f>
        <v>0</v>
      </c>
      <c r="F25" s="20">
        <f>IFERROR(AVERAGEIFS('NDC-Level Data'!Q:Q,'NDC-Level Data'!B:B,'Impact By Drug'!B25,'NDC-Level Data'!F:F,"Y"),0)</f>
        <v>0</v>
      </c>
    </row>
    <row r="26" spans="1:6" ht="15.75" x14ac:dyDescent="0.25">
      <c r="A26" s="119"/>
      <c r="B26" s="44" t="s">
        <v>41</v>
      </c>
      <c r="C26" s="19">
        <f>IFERROR(SUMIFS('NDC-Level Data'!R:R,'NDC-Level Data'!B:B,'Impact By Drug'!B26,'NDC-Level Data'!F:F,"Y"),0)</f>
        <v>0</v>
      </c>
      <c r="D26" s="99">
        <f>IFERROR(AVERAGEIFS('NDC-Level Data'!S:S,'NDC-Level Data'!B:B,'Impact By Drug'!B26,'NDC-Level Data'!F:F,"Y"),0)</f>
        <v>0</v>
      </c>
      <c r="E26" s="21">
        <f>IFERROR(SUMIFS('NDC-Level Data'!P:P,'NDC-Level Data'!B:B,'Impact By Drug'!B26,'NDC-Level Data'!F:F,"Y"),0)</f>
        <v>0</v>
      </c>
      <c r="F26" s="20">
        <f>IFERROR(AVERAGEIFS('NDC-Level Data'!Q:Q,'NDC-Level Data'!B:B,'Impact By Drug'!B26,'NDC-Level Data'!F:F,"Y"),0)</f>
        <v>0</v>
      </c>
    </row>
    <row r="27" spans="1:6" ht="15.75" x14ac:dyDescent="0.25">
      <c r="A27" s="119"/>
      <c r="B27" s="39" t="s">
        <v>51</v>
      </c>
      <c r="C27" s="19">
        <f>IFERROR(SUMIFS('NDC-Level Data'!R:R,'NDC-Level Data'!B:B,'Impact By Drug'!B27,'NDC-Level Data'!F:F,"Y"),0)</f>
        <v>0</v>
      </c>
      <c r="D27" s="99">
        <f>IFERROR(AVERAGEIFS('NDC-Level Data'!S:S,'NDC-Level Data'!B:B,'Impact By Drug'!B27,'NDC-Level Data'!F:F,"Y"),0)</f>
        <v>0</v>
      </c>
      <c r="E27" s="21">
        <f>IFERROR(SUMIFS('NDC-Level Data'!P:P,'NDC-Level Data'!B:B,'Impact By Drug'!B27,'NDC-Level Data'!F:F,"Y"),0)</f>
        <v>0</v>
      </c>
      <c r="F27" s="20">
        <f>IFERROR(AVERAGEIFS('NDC-Level Data'!Q:Q,'NDC-Level Data'!B:B,'Impact By Drug'!B27,'NDC-Level Data'!F:F,"Y"),0)</f>
        <v>0</v>
      </c>
    </row>
    <row r="28" spans="1:6" ht="15.75" x14ac:dyDescent="0.25">
      <c r="A28" s="119"/>
      <c r="B28" s="39" t="s">
        <v>42</v>
      </c>
      <c r="C28" s="19">
        <f>IFERROR(SUMIFS('NDC-Level Data'!R:R,'NDC-Level Data'!B:B,'Impact By Drug'!B28,'NDC-Level Data'!F:F,"Y"),0)</f>
        <v>0</v>
      </c>
      <c r="D28" s="99">
        <f>IFERROR(AVERAGEIFS('NDC-Level Data'!S:S,'NDC-Level Data'!B:B,'Impact By Drug'!B28,'NDC-Level Data'!F:F,"Y"),0)</f>
        <v>0</v>
      </c>
      <c r="E28" s="21">
        <f>IFERROR(SUMIFS('NDC-Level Data'!P:P,'NDC-Level Data'!B:B,'Impact By Drug'!B28,'NDC-Level Data'!F:F,"Y"),0)</f>
        <v>0</v>
      </c>
      <c r="F28" s="20">
        <f>IFERROR(AVERAGEIFS('NDC-Level Data'!Q:Q,'NDC-Level Data'!B:B,'Impact By Drug'!B28,'NDC-Level Data'!F:F,"Y"),0)</f>
        <v>0</v>
      </c>
    </row>
    <row r="29" spans="1:6" ht="15.75" x14ac:dyDescent="0.25">
      <c r="A29" s="119"/>
      <c r="B29" s="38" t="s">
        <v>43</v>
      </c>
      <c r="C29" s="19">
        <f>IFERROR(SUMIFS('NDC-Level Data'!R:R,'NDC-Level Data'!B:B,'Impact By Drug'!B29,'NDC-Level Data'!F:F,"Y"),0)</f>
        <v>0</v>
      </c>
      <c r="D29" s="99">
        <f>IFERROR(AVERAGEIFS('NDC-Level Data'!S:S,'NDC-Level Data'!B:B,'Impact By Drug'!B29,'NDC-Level Data'!F:F,"Y"),0)</f>
        <v>0</v>
      </c>
      <c r="E29" s="21">
        <f>IFERROR(SUMIFS('NDC-Level Data'!P:P,'NDC-Level Data'!B:B,'Impact By Drug'!B29,'NDC-Level Data'!F:F,"Y"),0)</f>
        <v>0</v>
      </c>
      <c r="F29" s="20">
        <f>IFERROR(AVERAGEIFS('NDC-Level Data'!Q:Q,'NDC-Level Data'!B:B,'Impact By Drug'!B29,'NDC-Level Data'!F:F,"Y"),0)</f>
        <v>0</v>
      </c>
    </row>
    <row r="30" spans="1:6" ht="15.75" x14ac:dyDescent="0.25">
      <c r="A30" s="119"/>
      <c r="B30" s="39" t="s">
        <v>52</v>
      </c>
      <c r="C30" s="19">
        <f>IFERROR(SUMIFS('NDC-Level Data'!R:R,'NDC-Level Data'!B:B,'Impact By Drug'!B30,'NDC-Level Data'!F:F,"Y"),0)</f>
        <v>0</v>
      </c>
      <c r="D30" s="99">
        <f>IFERROR(AVERAGEIFS('NDC-Level Data'!S:S,'NDC-Level Data'!B:B,'Impact By Drug'!B30,'NDC-Level Data'!F:F,"Y"),0)</f>
        <v>0</v>
      </c>
      <c r="E30" s="21">
        <f>IFERROR(SUMIFS('NDC-Level Data'!P:P,'NDC-Level Data'!B:B,'Impact By Drug'!B30,'NDC-Level Data'!F:F,"Y"),0)</f>
        <v>0</v>
      </c>
      <c r="F30" s="20">
        <f>IFERROR(AVERAGEIFS('NDC-Level Data'!Q:Q,'NDC-Level Data'!B:B,'Impact By Drug'!B30,'NDC-Level Data'!F:F,"Y"),0)</f>
        <v>0</v>
      </c>
    </row>
    <row r="31" spans="1:6" ht="15.75" x14ac:dyDescent="0.25">
      <c r="A31" s="119"/>
      <c r="B31" s="39" t="s">
        <v>44</v>
      </c>
      <c r="C31" s="19">
        <f>IFERROR(SUMIFS('NDC-Level Data'!R:R,'NDC-Level Data'!B:B,'Impact By Drug'!B31,'NDC-Level Data'!F:F,"Y"),0)</f>
        <v>0</v>
      </c>
      <c r="D31" s="99">
        <f>IFERROR(AVERAGEIFS('NDC-Level Data'!S:S,'NDC-Level Data'!B:B,'Impact By Drug'!B31,'NDC-Level Data'!F:F,"Y"),0)</f>
        <v>0</v>
      </c>
      <c r="E31" s="21">
        <f>IFERROR(SUMIFS('NDC-Level Data'!P:P,'NDC-Level Data'!B:B,'Impact By Drug'!B31,'NDC-Level Data'!F:F,"Y"),0)</f>
        <v>0</v>
      </c>
      <c r="F31" s="20">
        <f>IFERROR(AVERAGEIFS('NDC-Level Data'!Q:Q,'NDC-Level Data'!B:B,'Impact By Drug'!B31,'NDC-Level Data'!F:F,"Y"),0)</f>
        <v>0</v>
      </c>
    </row>
    <row r="32" spans="1:6" ht="15.75" x14ac:dyDescent="0.25">
      <c r="A32" s="119"/>
      <c r="B32" s="39" t="s">
        <v>53</v>
      </c>
      <c r="C32" s="19">
        <f>IFERROR(SUMIFS('NDC-Level Data'!R:R,'NDC-Level Data'!B:B,'Impact By Drug'!B32,'NDC-Level Data'!F:F,"Y"),0)</f>
        <v>0</v>
      </c>
      <c r="D32" s="99">
        <f>IFERROR(AVERAGEIFS('NDC-Level Data'!S:S,'NDC-Level Data'!B:B,'Impact By Drug'!B32,'NDC-Level Data'!F:F,"Y"),0)</f>
        <v>0</v>
      </c>
      <c r="E32" s="21">
        <f>IFERROR(SUMIFS('NDC-Level Data'!P:P,'NDC-Level Data'!B:B,'Impact By Drug'!B32,'NDC-Level Data'!F:F,"Y"),0)</f>
        <v>0</v>
      </c>
      <c r="F32" s="20">
        <f>IFERROR(AVERAGEIFS('NDC-Level Data'!Q:Q,'NDC-Level Data'!B:B,'Impact By Drug'!B32,'NDC-Level Data'!F:F,"Y"),0)</f>
        <v>0</v>
      </c>
    </row>
    <row r="33" spans="1:6" ht="15.75" x14ac:dyDescent="0.25">
      <c r="A33" s="119"/>
      <c r="B33" s="39" t="s">
        <v>54</v>
      </c>
      <c r="C33" s="19">
        <f>IFERROR(SUMIFS('NDC-Level Data'!R:R,'NDC-Level Data'!B:B,'Impact By Drug'!B33,'NDC-Level Data'!F:F,"Y"),0)</f>
        <v>0</v>
      </c>
      <c r="D33" s="99">
        <f>IFERROR(AVERAGEIFS('NDC-Level Data'!S:S,'NDC-Level Data'!B:B,'Impact By Drug'!B33,'NDC-Level Data'!F:F,"Y"),0)</f>
        <v>0</v>
      </c>
      <c r="E33" s="21">
        <f>IFERROR(SUMIFS('NDC-Level Data'!P:P,'NDC-Level Data'!B:B,'Impact By Drug'!B33,'NDC-Level Data'!F:F,"Y"),0)</f>
        <v>0</v>
      </c>
      <c r="F33" s="20">
        <f>IFERROR(AVERAGEIFS('NDC-Level Data'!Q:Q,'NDC-Level Data'!B:B,'Impact By Drug'!B33,'NDC-Level Data'!F:F,"Y"),0)</f>
        <v>0</v>
      </c>
    </row>
    <row r="34" spans="1:6" ht="15.75" x14ac:dyDescent="0.25">
      <c r="A34" s="119"/>
      <c r="B34" s="39" t="s">
        <v>55</v>
      </c>
      <c r="C34" s="19">
        <f>IFERROR(SUMIFS('NDC-Level Data'!R:R,'NDC-Level Data'!B:B,'Impact By Drug'!B34,'NDC-Level Data'!F:F,"Y"),0)</f>
        <v>0</v>
      </c>
      <c r="D34" s="99">
        <f>IFERROR(AVERAGEIFS('NDC-Level Data'!S:S,'NDC-Level Data'!B:B,'Impact By Drug'!B34,'NDC-Level Data'!F:F,"Y"),0)</f>
        <v>0</v>
      </c>
      <c r="E34" s="21">
        <f>IFERROR(SUMIFS('NDC-Level Data'!P:P,'NDC-Level Data'!B:B,'Impact By Drug'!B34,'NDC-Level Data'!F:F,"Y"),0)</f>
        <v>0</v>
      </c>
      <c r="F34" s="20">
        <f>IFERROR(AVERAGEIFS('NDC-Level Data'!Q:Q,'NDC-Level Data'!B:B,'Impact By Drug'!B34,'NDC-Level Data'!F:F,"Y"),0)</f>
        <v>0</v>
      </c>
    </row>
    <row r="35" spans="1:6" ht="15.75" x14ac:dyDescent="0.25">
      <c r="A35" s="119"/>
      <c r="B35" s="39" t="s">
        <v>56</v>
      </c>
      <c r="C35" s="19">
        <f>IFERROR(SUMIFS('NDC-Level Data'!R:R,'NDC-Level Data'!B:B,'Impact By Drug'!B35,'NDC-Level Data'!F:F,"Y"),0)</f>
        <v>0</v>
      </c>
      <c r="D35" s="99">
        <f>IFERROR(AVERAGEIFS('NDC-Level Data'!S:S,'NDC-Level Data'!B:B,'Impact By Drug'!B35,'NDC-Level Data'!F:F,"Y"),0)</f>
        <v>0</v>
      </c>
      <c r="E35" s="21">
        <f>IFERROR(SUMIFS('NDC-Level Data'!P:P,'NDC-Level Data'!B:B,'Impact By Drug'!B35,'NDC-Level Data'!F:F,"Y"),0)</f>
        <v>0</v>
      </c>
      <c r="F35" s="20">
        <f>IFERROR(AVERAGEIFS('NDC-Level Data'!Q:Q,'NDC-Level Data'!B:B,'Impact By Drug'!B35,'NDC-Level Data'!F:F,"Y"),0)</f>
        <v>0</v>
      </c>
    </row>
    <row r="36" spans="1:6" ht="15.75" x14ac:dyDescent="0.25">
      <c r="A36" s="119"/>
      <c r="B36" s="39" t="s">
        <v>57</v>
      </c>
      <c r="C36" s="19">
        <f>IFERROR(SUMIFS('NDC-Level Data'!R:R,'NDC-Level Data'!B:B,'Impact By Drug'!B36,'NDC-Level Data'!F:F,"Y"),0)</f>
        <v>0</v>
      </c>
      <c r="D36" s="99">
        <f>IFERROR(AVERAGEIFS('NDC-Level Data'!S:S,'NDC-Level Data'!B:B,'Impact By Drug'!B36,'NDC-Level Data'!F:F,"Y"),0)</f>
        <v>0</v>
      </c>
      <c r="E36" s="21">
        <f>IFERROR(SUMIFS('NDC-Level Data'!P:P,'NDC-Level Data'!B:B,'Impact By Drug'!B36,'NDC-Level Data'!F:F,"Y"),0)</f>
        <v>0</v>
      </c>
      <c r="F36" s="20">
        <f>IFERROR(AVERAGEIFS('NDC-Level Data'!Q:Q,'NDC-Level Data'!B:B,'Impact By Drug'!B36,'NDC-Level Data'!F:F,"Y"),0)</f>
        <v>0</v>
      </c>
    </row>
    <row r="37" spans="1:6" ht="15.75" x14ac:dyDescent="0.25">
      <c r="A37" s="119"/>
      <c r="B37" s="39" t="s">
        <v>58</v>
      </c>
      <c r="C37" s="19">
        <f>IFERROR(SUMIFS('NDC-Level Data'!R:R,'NDC-Level Data'!B:B,'Impact By Drug'!B37,'NDC-Level Data'!F:F,"Y"),0)</f>
        <v>0</v>
      </c>
      <c r="D37" s="99">
        <f>IFERROR(AVERAGEIFS('NDC-Level Data'!S:S,'NDC-Level Data'!B:B,'Impact By Drug'!B37,'NDC-Level Data'!F:F,"Y"),0)</f>
        <v>0</v>
      </c>
      <c r="E37" s="21">
        <f>IFERROR(SUMIFS('NDC-Level Data'!P:P,'NDC-Level Data'!B:B,'Impact By Drug'!B37,'NDC-Level Data'!F:F,"Y"),0)</f>
        <v>0</v>
      </c>
      <c r="F37" s="20">
        <f>IFERROR(AVERAGEIFS('NDC-Level Data'!Q:Q,'NDC-Level Data'!B:B,'Impact By Drug'!B37,'NDC-Level Data'!F:F,"Y"),0)</f>
        <v>0</v>
      </c>
    </row>
    <row r="38" spans="1:6" ht="15.75" x14ac:dyDescent="0.25">
      <c r="A38" s="119"/>
      <c r="B38" s="39" t="s">
        <v>59</v>
      </c>
      <c r="C38" s="19">
        <f>IFERROR(SUMIFS('NDC-Level Data'!R:R,'NDC-Level Data'!B:B,'Impact By Drug'!B38,'NDC-Level Data'!F:F,"Y"),0)</f>
        <v>0</v>
      </c>
      <c r="D38" s="99">
        <f>IFERROR(AVERAGEIFS('NDC-Level Data'!S:S,'NDC-Level Data'!B:B,'Impact By Drug'!B38,'NDC-Level Data'!F:F,"Y"),0)</f>
        <v>0</v>
      </c>
      <c r="E38" s="21">
        <f>IFERROR(SUMIFS('NDC-Level Data'!P:P,'NDC-Level Data'!B:B,'Impact By Drug'!B38,'NDC-Level Data'!F:F,"Y"),0)</f>
        <v>0</v>
      </c>
      <c r="F38" s="20">
        <f>IFERROR(AVERAGEIFS('NDC-Level Data'!Q:Q,'NDC-Level Data'!B:B,'Impact By Drug'!B38,'NDC-Level Data'!F:F,"Y"),0)</f>
        <v>0</v>
      </c>
    </row>
    <row r="39" spans="1:6" ht="15.75" x14ac:dyDescent="0.25">
      <c r="A39" s="119"/>
      <c r="B39" s="39" t="s">
        <v>60</v>
      </c>
      <c r="C39" s="19">
        <f>IFERROR(SUMIFS('NDC-Level Data'!R:R,'NDC-Level Data'!B:B,'Impact By Drug'!B39,'NDC-Level Data'!F:F,"Y"),0)</f>
        <v>0</v>
      </c>
      <c r="D39" s="99">
        <f>IFERROR(AVERAGEIFS('NDC-Level Data'!S:S,'NDC-Level Data'!B:B,'Impact By Drug'!B39,'NDC-Level Data'!F:F,"Y"),0)</f>
        <v>0</v>
      </c>
      <c r="E39" s="21">
        <f>IFERROR(SUMIFS('NDC-Level Data'!P:P,'NDC-Level Data'!B:B,'Impact By Drug'!B39,'NDC-Level Data'!F:F,"Y"),0)</f>
        <v>0</v>
      </c>
      <c r="F39" s="20">
        <f>IFERROR(AVERAGEIFS('NDC-Level Data'!Q:Q,'NDC-Level Data'!B:B,'Impact By Drug'!B39,'NDC-Level Data'!F:F,"Y"),0)</f>
        <v>0</v>
      </c>
    </row>
    <row r="40" spans="1:6" ht="15.75" x14ac:dyDescent="0.25">
      <c r="A40" s="120"/>
      <c r="B40" s="40" t="s">
        <v>61</v>
      </c>
      <c r="C40" s="22">
        <f>IFERROR(SUMIFS('NDC-Level Data'!R:R,'NDC-Level Data'!B:B,'Impact By Drug'!B40,'NDC-Level Data'!F:F,"Y"),0)</f>
        <v>0</v>
      </c>
      <c r="D40" s="100">
        <f>IFERROR(AVERAGEIFS('NDC-Level Data'!S:S,'NDC-Level Data'!B:B,'Impact By Drug'!B40,'NDC-Level Data'!F:F,"Y"),0)</f>
        <v>0</v>
      </c>
      <c r="E40" s="24">
        <f>IFERROR(SUMIFS('NDC-Level Data'!P:P,'NDC-Level Data'!B:B,'Impact By Drug'!B40,'NDC-Level Data'!F:F,"Y"),0)</f>
        <v>0</v>
      </c>
      <c r="F40" s="23">
        <f>IFERROR(AVERAGEIFS('NDC-Level Data'!Q:Q,'NDC-Level Data'!B:B,'Impact By Drug'!B40,'NDC-Level Data'!F:F,"Y"),0)</f>
        <v>0</v>
      </c>
    </row>
    <row r="43" spans="1:6" ht="14.45" customHeight="1" x14ac:dyDescent="0.25">
      <c r="A43" s="127">
        <v>2028</v>
      </c>
      <c r="B43" s="121"/>
      <c r="C43" s="123" t="s">
        <v>14</v>
      </c>
      <c r="D43" s="125" t="s">
        <v>15</v>
      </c>
      <c r="E43" s="123" t="s">
        <v>2</v>
      </c>
      <c r="F43" s="116" t="s">
        <v>3</v>
      </c>
    </row>
    <row r="44" spans="1:6" x14ac:dyDescent="0.25">
      <c r="A44" s="128"/>
      <c r="B44" s="122"/>
      <c r="C44" s="124"/>
      <c r="D44" s="126"/>
      <c r="E44" s="124"/>
      <c r="F44" s="117"/>
    </row>
    <row r="45" spans="1:6" ht="15.75" x14ac:dyDescent="0.25">
      <c r="A45" s="128"/>
      <c r="B45" s="43" t="s">
        <v>69</v>
      </c>
      <c r="C45" s="16">
        <f>IFERROR(SUMIFS('NDC-Level Data'!R:R,'NDC-Level Data'!B:B,'Impact By Drug'!B45,'NDC-Level Data'!G:G,"Y"),0)</f>
        <v>0</v>
      </c>
      <c r="D45" s="98">
        <f>IFERROR(AVERAGEIFS('NDC-Level Data'!S:S,'NDC-Level Data'!B:B,'Impact By Drug'!B45,'NDC-Level Data'!G:G,"Y"),0)</f>
        <v>0</v>
      </c>
      <c r="E45" s="18">
        <f>IFERROR(SUMIFS('NDC-Level Data'!P:P,'NDC-Level Data'!B:B,'Impact By Drug'!B45,'NDC-Level Data'!G:G,"Y"),0)</f>
        <v>0</v>
      </c>
      <c r="F45" s="17">
        <f>IFERROR(AVERAGEIFS('NDC-Level Data'!Q:Q,'NDC-Level Data'!B:B,'Impact By Drug'!B45,'NDC-Level Data'!G:G,"Y"),0)</f>
        <v>0</v>
      </c>
    </row>
    <row r="46" spans="1:6" ht="15.75" x14ac:dyDescent="0.25">
      <c r="A46" s="128"/>
      <c r="B46" s="39" t="s">
        <v>47</v>
      </c>
      <c r="C46" s="19">
        <f>IFERROR(SUMIFS('NDC-Level Data'!R:R,'NDC-Level Data'!B:B,'Impact By Drug'!B46,'NDC-Level Data'!G:G,"Y"),0)</f>
        <v>0</v>
      </c>
      <c r="D46" s="99">
        <f>IFERROR(AVERAGEIFS('NDC-Level Data'!S:S,'NDC-Level Data'!B:B,'Impact By Drug'!B46,'NDC-Level Data'!G:G,"Y"),0)</f>
        <v>0</v>
      </c>
      <c r="E46" s="21">
        <f>IFERROR(SUMIFS('NDC-Level Data'!P:P,'NDC-Level Data'!B:B,'Impact By Drug'!B46,'NDC-Level Data'!G:G,"Y"),0)</f>
        <v>0</v>
      </c>
      <c r="F46" s="20">
        <f>IFERROR(AVERAGEIFS('NDC-Level Data'!Q:Q,'NDC-Level Data'!B:B,'Impact By Drug'!B46,'NDC-Level Data'!G:G,"Y"),0)</f>
        <v>0</v>
      </c>
    </row>
    <row r="47" spans="1:6" ht="15.75" x14ac:dyDescent="0.25">
      <c r="A47" s="128"/>
      <c r="B47" s="39" t="s">
        <v>68</v>
      </c>
      <c r="C47" s="19">
        <f>IFERROR(SUMIFS('NDC-Level Data'!R:R,'NDC-Level Data'!B:B,'Impact By Drug'!B47,'NDC-Level Data'!G:G,"Y"),0)</f>
        <v>0</v>
      </c>
      <c r="D47" s="99">
        <f>IFERROR(AVERAGEIFS('NDC-Level Data'!S:S,'NDC-Level Data'!B:B,'Impact By Drug'!B47,'NDC-Level Data'!G:G,"Y"),0)</f>
        <v>0</v>
      </c>
      <c r="E47" s="21">
        <f>IFERROR(SUMIFS('NDC-Level Data'!P:P,'NDC-Level Data'!B:B,'Impact By Drug'!B47,'NDC-Level Data'!G:G,"Y"),0)</f>
        <v>0</v>
      </c>
      <c r="F47" s="20">
        <f>IFERROR(AVERAGEIFS('NDC-Level Data'!Q:Q,'NDC-Level Data'!B:B,'Impact By Drug'!B47,'NDC-Level Data'!G:G,"Y"),0)</f>
        <v>0</v>
      </c>
    </row>
    <row r="48" spans="1:6" ht="15.75" x14ac:dyDescent="0.25">
      <c r="A48" s="128"/>
      <c r="B48" s="39" t="s">
        <v>62</v>
      </c>
      <c r="C48" s="19">
        <f>IFERROR(SUMIFS('NDC-Level Data'!R:R,'NDC-Level Data'!B:B,'Impact By Drug'!B48,'NDC-Level Data'!G:G,"Y"),0)</f>
        <v>0</v>
      </c>
      <c r="D48" s="99">
        <f>IFERROR(AVERAGEIFS('NDC-Level Data'!S:S,'NDC-Level Data'!B:B,'Impact By Drug'!B48,'NDC-Level Data'!G:G,"Y"),0)</f>
        <v>0</v>
      </c>
      <c r="E48" s="21">
        <f>IFERROR(SUMIFS('NDC-Level Data'!P:P,'NDC-Level Data'!B:B,'Impact By Drug'!B48,'NDC-Level Data'!G:G,"Y"),0)</f>
        <v>0</v>
      </c>
      <c r="F48" s="20">
        <f>IFERROR(AVERAGEIFS('NDC-Level Data'!Q:Q,'NDC-Level Data'!B:B,'Impact By Drug'!B48,'NDC-Level Data'!G:G,"Y"),0)</f>
        <v>0</v>
      </c>
    </row>
    <row r="49" spans="1:6" ht="15.75" x14ac:dyDescent="0.25">
      <c r="A49" s="128"/>
      <c r="B49" s="39" t="s">
        <v>48</v>
      </c>
      <c r="C49" s="19">
        <f>IFERROR(SUMIFS('NDC-Level Data'!R:R,'NDC-Level Data'!B:B,'Impact By Drug'!B49,'NDC-Level Data'!G:G,"Y"),0)</f>
        <v>0</v>
      </c>
      <c r="D49" s="99">
        <f>IFERROR(AVERAGEIFS('NDC-Level Data'!S:S,'NDC-Level Data'!B:B,'Impact By Drug'!B49,'NDC-Level Data'!G:G,"Y"),0)</f>
        <v>0</v>
      </c>
      <c r="E49" s="21">
        <f>IFERROR(SUMIFS('NDC-Level Data'!P:P,'NDC-Level Data'!B:B,'Impact By Drug'!B49,'NDC-Level Data'!G:G,"Y"),0)</f>
        <v>0</v>
      </c>
      <c r="F49" s="20">
        <f>IFERROR(AVERAGEIFS('NDC-Level Data'!Q:Q,'NDC-Level Data'!B:B,'Impact By Drug'!B49,'NDC-Level Data'!G:G,"Y"),0)</f>
        <v>0</v>
      </c>
    </row>
    <row r="50" spans="1:6" ht="15.75" x14ac:dyDescent="0.25">
      <c r="A50" s="128"/>
      <c r="B50" s="39" t="s">
        <v>49</v>
      </c>
      <c r="C50" s="19">
        <f>IFERROR(SUMIFS('NDC-Level Data'!R:R,'NDC-Level Data'!B:B,'Impact By Drug'!B50,'NDC-Level Data'!G:G,"Y"),0)</f>
        <v>0</v>
      </c>
      <c r="D50" s="99">
        <f>IFERROR(AVERAGEIFS('NDC-Level Data'!S:S,'NDC-Level Data'!B:B,'Impact By Drug'!B50,'NDC-Level Data'!G:G,"Y"),0)</f>
        <v>0</v>
      </c>
      <c r="E50" s="21">
        <f>IFERROR(SUMIFS('NDC-Level Data'!P:P,'NDC-Level Data'!B:B,'Impact By Drug'!B50,'NDC-Level Data'!G:G,"Y"),0)</f>
        <v>0</v>
      </c>
      <c r="F50" s="20">
        <f>IFERROR(AVERAGEIFS('NDC-Level Data'!Q:Q,'NDC-Level Data'!B:B,'Impact By Drug'!B50,'NDC-Level Data'!G:G,"Y"),0)</f>
        <v>0</v>
      </c>
    </row>
    <row r="51" spans="1:6" ht="15.75" x14ac:dyDescent="0.25">
      <c r="A51" s="128"/>
      <c r="B51" s="39" t="s">
        <v>76</v>
      </c>
      <c r="C51" s="19">
        <f>IFERROR(SUMIFS('NDC-Level Data'!R:R,'NDC-Level Data'!B:B,'Impact By Drug'!B51,'NDC-Level Data'!G:G,"Y"),0)</f>
        <v>0</v>
      </c>
      <c r="D51" s="99">
        <f>IFERROR(AVERAGEIFS('NDC-Level Data'!S:S,'NDC-Level Data'!B:B,'Impact By Drug'!B51,'NDC-Level Data'!G:G,"Y"),0)</f>
        <v>0</v>
      </c>
      <c r="E51" s="21">
        <f>IFERROR(SUMIFS('NDC-Level Data'!P:P,'NDC-Level Data'!B:B,'Impact By Drug'!B51,'NDC-Level Data'!G:G,"Y"),0)</f>
        <v>0</v>
      </c>
      <c r="F51" s="20">
        <f>IFERROR(AVERAGEIFS('NDC-Level Data'!Q:Q,'NDC-Level Data'!B:B,'Impact By Drug'!B51,'NDC-Level Data'!G:G,"Y"),0)</f>
        <v>0</v>
      </c>
    </row>
    <row r="52" spans="1:6" ht="15.75" x14ac:dyDescent="0.25">
      <c r="A52" s="128"/>
      <c r="B52" s="39" t="s">
        <v>71</v>
      </c>
      <c r="C52" s="19">
        <f>IFERROR(SUMIFS('NDC-Level Data'!R:R,'NDC-Level Data'!B:B,'Impact By Drug'!B52,'NDC-Level Data'!G:G,"Y"),0)</f>
        <v>0</v>
      </c>
      <c r="D52" s="99">
        <f>IFERROR(AVERAGEIFS('NDC-Level Data'!S:S,'NDC-Level Data'!B:B,'Impact By Drug'!B52,'NDC-Level Data'!G:G,"Y"),0)</f>
        <v>0</v>
      </c>
      <c r="E52" s="21">
        <f>IFERROR(SUMIFS('NDC-Level Data'!P:P,'NDC-Level Data'!B:B,'Impact By Drug'!B52,'NDC-Level Data'!G:G,"Y"),0)</f>
        <v>0</v>
      </c>
      <c r="F52" s="20">
        <f>IFERROR(AVERAGEIFS('NDC-Level Data'!Q:Q,'NDC-Level Data'!B:B,'Impact By Drug'!B52,'NDC-Level Data'!G:G,"Y"),0)</f>
        <v>0</v>
      </c>
    </row>
    <row r="53" spans="1:6" ht="15.75" x14ac:dyDescent="0.25">
      <c r="A53" s="128"/>
      <c r="B53" s="39" t="s">
        <v>36</v>
      </c>
      <c r="C53" s="19">
        <f>IFERROR(SUMIFS('NDC-Level Data'!R:R,'NDC-Level Data'!B:B,'Impact By Drug'!B53,'NDC-Level Data'!G:G,"Y"),0)</f>
        <v>0</v>
      </c>
      <c r="D53" s="99">
        <f>IFERROR(AVERAGEIFS('NDC-Level Data'!S:S,'NDC-Level Data'!B:B,'Impact By Drug'!B53,'NDC-Level Data'!G:G,"Y"),0)</f>
        <v>0</v>
      </c>
      <c r="E53" s="21">
        <f>IFERROR(SUMIFS('NDC-Level Data'!P:P,'NDC-Level Data'!B:B,'Impact By Drug'!B53,'NDC-Level Data'!G:G,"Y"),0)</f>
        <v>0</v>
      </c>
      <c r="F53" s="20">
        <f>IFERROR(AVERAGEIFS('NDC-Level Data'!Q:Q,'NDC-Level Data'!B:B,'Impact By Drug'!B53,'NDC-Level Data'!G:G,"Y"),0)</f>
        <v>0</v>
      </c>
    </row>
    <row r="54" spans="1:6" ht="15.75" x14ac:dyDescent="0.25">
      <c r="A54" s="128"/>
      <c r="B54" s="38" t="s">
        <v>37</v>
      </c>
      <c r="C54" s="19">
        <f>IFERROR(SUMIFS('NDC-Level Data'!R:R,'NDC-Level Data'!B:B,'Impact By Drug'!B54,'NDC-Level Data'!G:G,"Y"),0)</f>
        <v>0</v>
      </c>
      <c r="D54" s="99">
        <f>IFERROR(AVERAGEIFS('NDC-Level Data'!S:S,'NDC-Level Data'!B:B,'Impact By Drug'!B54,'NDC-Level Data'!G:G,"Y"),0)</f>
        <v>0</v>
      </c>
      <c r="E54" s="21">
        <f>IFERROR(SUMIFS('NDC-Level Data'!P:P,'NDC-Level Data'!B:B,'Impact By Drug'!B54,'NDC-Level Data'!G:G,"Y"),0)</f>
        <v>0</v>
      </c>
      <c r="F54" s="20">
        <f>IFERROR(AVERAGEIFS('NDC-Level Data'!Q:Q,'NDC-Level Data'!B:B,'Impact By Drug'!B54,'NDC-Level Data'!G:G,"Y"),0)</f>
        <v>0</v>
      </c>
    </row>
    <row r="55" spans="1:6" ht="15.75" x14ac:dyDescent="0.25">
      <c r="A55" s="128"/>
      <c r="B55" s="39" t="s">
        <v>75</v>
      </c>
      <c r="C55" s="19">
        <f>IFERROR(SUMIFS('NDC-Level Data'!R:R,'NDC-Level Data'!B:B,'Impact By Drug'!B55,'NDC-Level Data'!G:G,"Y"),0)</f>
        <v>0</v>
      </c>
      <c r="D55" s="99">
        <f>IFERROR(AVERAGEIFS('NDC-Level Data'!S:S,'NDC-Level Data'!B:B,'Impact By Drug'!B55,'NDC-Level Data'!G:G,"Y"),0)</f>
        <v>0</v>
      </c>
      <c r="E55" s="21">
        <f>IFERROR(SUMIFS('NDC-Level Data'!P:P,'NDC-Level Data'!B:B,'Impact By Drug'!B55,'NDC-Level Data'!G:G,"Y"),0)</f>
        <v>0</v>
      </c>
      <c r="F55" s="20">
        <f>IFERROR(AVERAGEIFS('NDC-Level Data'!Q:Q,'NDC-Level Data'!B:B,'Impact By Drug'!B55,'NDC-Level Data'!G:G,"Y"),0)</f>
        <v>0</v>
      </c>
    </row>
    <row r="56" spans="1:6" ht="15.75" x14ac:dyDescent="0.25">
      <c r="A56" s="128"/>
      <c r="B56" s="39" t="s">
        <v>70</v>
      </c>
      <c r="C56" s="19">
        <f>IFERROR(SUMIFS('NDC-Level Data'!R:R,'NDC-Level Data'!B:B,'Impact By Drug'!B56,'NDC-Level Data'!G:G,"Y"),0)</f>
        <v>0</v>
      </c>
      <c r="D56" s="99">
        <f>IFERROR(AVERAGEIFS('NDC-Level Data'!S:S,'NDC-Level Data'!B:B,'Impact By Drug'!B56,'NDC-Level Data'!G:G,"Y"),0)</f>
        <v>0</v>
      </c>
      <c r="E56" s="21">
        <f>IFERROR(SUMIFS('NDC-Level Data'!P:P,'NDC-Level Data'!B:B,'Impact By Drug'!B56,'NDC-Level Data'!G:G,"Y"),0)</f>
        <v>0</v>
      </c>
      <c r="F56" s="20">
        <f>IFERROR(AVERAGEIFS('NDC-Level Data'!Q:Q,'NDC-Level Data'!B:B,'Impact By Drug'!B56,'NDC-Level Data'!G:G,"Y"),0)</f>
        <v>0</v>
      </c>
    </row>
    <row r="57" spans="1:6" ht="15.75" x14ac:dyDescent="0.25">
      <c r="A57" s="128"/>
      <c r="B57" s="38" t="s">
        <v>39</v>
      </c>
      <c r="C57" s="19">
        <f>IFERROR(SUMIFS('NDC-Level Data'!R:R,'NDC-Level Data'!B:B,'Impact By Drug'!B57,'NDC-Level Data'!G:G,"Y"),0)</f>
        <v>0</v>
      </c>
      <c r="D57" s="99">
        <f>IFERROR(AVERAGEIFS('NDC-Level Data'!S:S,'NDC-Level Data'!B:B,'Impact By Drug'!B57,'NDC-Level Data'!G:G,"Y"),0)</f>
        <v>0</v>
      </c>
      <c r="E57" s="21">
        <f>IFERROR(SUMIFS('NDC-Level Data'!P:P,'NDC-Level Data'!B:B,'Impact By Drug'!B57,'NDC-Level Data'!G:G,"Y"),0)</f>
        <v>0</v>
      </c>
      <c r="F57" s="20">
        <f>IFERROR(AVERAGEIFS('NDC-Level Data'!Q:Q,'NDC-Level Data'!B:B,'Impact By Drug'!B57,'NDC-Level Data'!G:G,"Y"),0)</f>
        <v>0</v>
      </c>
    </row>
    <row r="58" spans="1:6" ht="15.75" x14ac:dyDescent="0.25">
      <c r="A58" s="128"/>
      <c r="B58" s="39" t="s">
        <v>40</v>
      </c>
      <c r="C58" s="19">
        <f>IFERROR(SUMIFS('NDC-Level Data'!R:R,'NDC-Level Data'!B:B,'Impact By Drug'!B58,'NDC-Level Data'!G:G,"Y"),0)</f>
        <v>0</v>
      </c>
      <c r="D58" s="99">
        <f>IFERROR(AVERAGEIFS('NDC-Level Data'!S:S,'NDC-Level Data'!B:B,'Impact By Drug'!B58,'NDC-Level Data'!G:G,"Y"),0)</f>
        <v>0</v>
      </c>
      <c r="E58" s="21">
        <f>IFERROR(SUMIFS('NDC-Level Data'!P:P,'NDC-Level Data'!B:B,'Impact By Drug'!B58,'NDC-Level Data'!G:G,"Y"),0)</f>
        <v>0</v>
      </c>
      <c r="F58" s="20">
        <f>IFERROR(AVERAGEIFS('NDC-Level Data'!Q:Q,'NDC-Level Data'!B:B,'Impact By Drug'!B58,'NDC-Level Data'!G:G,"Y"),0)</f>
        <v>0</v>
      </c>
    </row>
    <row r="59" spans="1:6" ht="15.75" x14ac:dyDescent="0.25">
      <c r="A59" s="128"/>
      <c r="B59" s="39" t="s">
        <v>50</v>
      </c>
      <c r="C59" s="19">
        <f>IFERROR(SUMIFS('NDC-Level Data'!R:R,'NDC-Level Data'!B:B,'Impact By Drug'!B59,'NDC-Level Data'!G:G,"Y"),0)</f>
        <v>0</v>
      </c>
      <c r="D59" s="99">
        <f>IFERROR(AVERAGEIFS('NDC-Level Data'!S:S,'NDC-Level Data'!B:B,'Impact By Drug'!B59,'NDC-Level Data'!G:G,"Y"),0)</f>
        <v>0</v>
      </c>
      <c r="E59" s="21">
        <f>IFERROR(SUMIFS('NDC-Level Data'!P:P,'NDC-Level Data'!B:B,'Impact By Drug'!B59,'NDC-Level Data'!G:G,"Y"),0)</f>
        <v>0</v>
      </c>
      <c r="F59" s="20">
        <f>IFERROR(AVERAGEIFS('NDC-Level Data'!Q:Q,'NDC-Level Data'!B:B,'Impact By Drug'!B59,'NDC-Level Data'!G:G,"Y"),0)</f>
        <v>0</v>
      </c>
    </row>
    <row r="60" spans="1:6" ht="15.75" x14ac:dyDescent="0.25">
      <c r="A60" s="128"/>
      <c r="B60" s="44" t="s">
        <v>41</v>
      </c>
      <c r="C60" s="19">
        <f>IFERROR(SUMIFS('NDC-Level Data'!R:R,'NDC-Level Data'!B:B,'Impact By Drug'!B60,'NDC-Level Data'!G:G,"Y"),0)</f>
        <v>0</v>
      </c>
      <c r="D60" s="99">
        <f>IFERROR(AVERAGEIFS('NDC-Level Data'!S:S,'NDC-Level Data'!B:B,'Impact By Drug'!B60,'NDC-Level Data'!G:G,"Y"),0)</f>
        <v>0</v>
      </c>
      <c r="E60" s="21">
        <f>IFERROR(SUMIFS('NDC-Level Data'!P:P,'NDC-Level Data'!B:B,'Impact By Drug'!B60,'NDC-Level Data'!G:G,"Y"),0)</f>
        <v>0</v>
      </c>
      <c r="F60" s="20">
        <f>IFERROR(AVERAGEIFS('NDC-Level Data'!Q:Q,'NDC-Level Data'!B:B,'Impact By Drug'!B60,'NDC-Level Data'!G:G,"Y"),0)</f>
        <v>0</v>
      </c>
    </row>
    <row r="61" spans="1:6" ht="15.75" x14ac:dyDescent="0.25">
      <c r="A61" s="128"/>
      <c r="B61" s="39" t="s">
        <v>51</v>
      </c>
      <c r="C61" s="19">
        <f>IFERROR(SUMIFS('NDC-Level Data'!R:R,'NDC-Level Data'!B:B,'Impact By Drug'!B61,'NDC-Level Data'!G:G,"Y"),0)</f>
        <v>0</v>
      </c>
      <c r="D61" s="99">
        <f>IFERROR(AVERAGEIFS('NDC-Level Data'!S:S,'NDC-Level Data'!B:B,'Impact By Drug'!B61,'NDC-Level Data'!G:G,"Y"),0)</f>
        <v>0</v>
      </c>
      <c r="E61" s="21">
        <f>IFERROR(SUMIFS('NDC-Level Data'!P:P,'NDC-Level Data'!B:B,'Impact By Drug'!B61,'NDC-Level Data'!G:G,"Y"),0)</f>
        <v>0</v>
      </c>
      <c r="F61" s="20">
        <f>IFERROR(AVERAGEIFS('NDC-Level Data'!Q:Q,'NDC-Level Data'!B:B,'Impact By Drug'!B61,'NDC-Level Data'!G:G,"Y"),0)</f>
        <v>0</v>
      </c>
    </row>
    <row r="62" spans="1:6" ht="15.75" x14ac:dyDescent="0.25">
      <c r="A62" s="128"/>
      <c r="B62" s="39" t="s">
        <v>42</v>
      </c>
      <c r="C62" s="19">
        <f>IFERROR(SUMIFS('NDC-Level Data'!R:R,'NDC-Level Data'!B:B,'Impact By Drug'!B62,'NDC-Level Data'!G:G,"Y"),0)</f>
        <v>0</v>
      </c>
      <c r="D62" s="99">
        <f>IFERROR(AVERAGEIFS('NDC-Level Data'!S:S,'NDC-Level Data'!B:B,'Impact By Drug'!B62,'NDC-Level Data'!G:G,"Y"),0)</f>
        <v>0</v>
      </c>
      <c r="E62" s="21">
        <f>IFERROR(SUMIFS('NDC-Level Data'!P:P,'NDC-Level Data'!B:B,'Impact By Drug'!B62,'NDC-Level Data'!G:G,"Y"),0)</f>
        <v>0</v>
      </c>
      <c r="F62" s="20">
        <f>IFERROR(AVERAGEIFS('NDC-Level Data'!Q:Q,'NDC-Level Data'!B:B,'Impact By Drug'!B62,'NDC-Level Data'!G:G,"Y"),0)</f>
        <v>0</v>
      </c>
    </row>
    <row r="63" spans="1:6" ht="15.75" x14ac:dyDescent="0.25">
      <c r="A63" s="128"/>
      <c r="B63" s="38" t="s">
        <v>43</v>
      </c>
      <c r="C63" s="19">
        <f>IFERROR(SUMIFS('NDC-Level Data'!R:R,'NDC-Level Data'!B:B,'Impact By Drug'!B63,'NDC-Level Data'!G:G,"Y"),0)</f>
        <v>0</v>
      </c>
      <c r="D63" s="99">
        <f>IFERROR(AVERAGEIFS('NDC-Level Data'!S:S,'NDC-Level Data'!B:B,'Impact By Drug'!B63,'NDC-Level Data'!G:G,"Y"),0)</f>
        <v>0</v>
      </c>
      <c r="E63" s="21">
        <f>IFERROR(SUMIFS('NDC-Level Data'!P:P,'NDC-Level Data'!B:B,'Impact By Drug'!B63,'NDC-Level Data'!G:G,"Y"),0)</f>
        <v>0</v>
      </c>
      <c r="F63" s="20">
        <f>IFERROR(AVERAGEIFS('NDC-Level Data'!Q:Q,'NDC-Level Data'!B:B,'Impact By Drug'!B63,'NDC-Level Data'!G:G,"Y"),0)</f>
        <v>0</v>
      </c>
    </row>
    <row r="64" spans="1:6" ht="15.75" x14ac:dyDescent="0.25">
      <c r="A64" s="128"/>
      <c r="B64" s="39" t="s">
        <v>72</v>
      </c>
      <c r="C64" s="19">
        <f>IFERROR(SUMIFS('NDC-Level Data'!R:R,'NDC-Level Data'!B:B,'Impact By Drug'!B64,'NDC-Level Data'!G:G,"Y"),0)</f>
        <v>0</v>
      </c>
      <c r="D64" s="99">
        <f>IFERROR(AVERAGEIFS('NDC-Level Data'!S:S,'NDC-Level Data'!B:B,'Impact By Drug'!B64,'NDC-Level Data'!G:G,"Y"),0)</f>
        <v>0</v>
      </c>
      <c r="E64" s="21">
        <f>IFERROR(SUMIFS('NDC-Level Data'!P:P,'NDC-Level Data'!B:B,'Impact By Drug'!B64,'NDC-Level Data'!G:G,"Y"),0)</f>
        <v>0</v>
      </c>
      <c r="F64" s="20">
        <f>IFERROR(AVERAGEIFS('NDC-Level Data'!Q:Q,'NDC-Level Data'!B:B,'Impact By Drug'!B64,'NDC-Level Data'!G:G,"Y"),0)</f>
        <v>0</v>
      </c>
    </row>
    <row r="65" spans="1:6" ht="15.75" x14ac:dyDescent="0.25">
      <c r="A65" s="128"/>
      <c r="B65" s="39" t="s">
        <v>64</v>
      </c>
      <c r="C65" s="19">
        <f>IFERROR(SUMIFS('NDC-Level Data'!R:R,'NDC-Level Data'!B:B,'Impact By Drug'!B65,'NDC-Level Data'!G:G,"Y"),0)</f>
        <v>0</v>
      </c>
      <c r="D65" s="99">
        <f>IFERROR(AVERAGEIFS('NDC-Level Data'!S:S,'NDC-Level Data'!B:B,'Impact By Drug'!B65,'NDC-Level Data'!G:G,"Y"),0)</f>
        <v>0</v>
      </c>
      <c r="E65" s="21">
        <f>IFERROR(SUMIFS('NDC-Level Data'!P:P,'NDC-Level Data'!B:B,'Impact By Drug'!B65,'NDC-Level Data'!G:G,"Y"),0)</f>
        <v>0</v>
      </c>
      <c r="F65" s="20">
        <f>IFERROR(AVERAGEIFS('NDC-Level Data'!Q:Q,'NDC-Level Data'!B:B,'Impact By Drug'!B65,'NDC-Level Data'!G:G,"Y"),0)</f>
        <v>0</v>
      </c>
    </row>
    <row r="66" spans="1:6" ht="15.75" x14ac:dyDescent="0.25">
      <c r="A66" s="128"/>
      <c r="B66" s="39" t="s">
        <v>52</v>
      </c>
      <c r="C66" s="19">
        <f>IFERROR(SUMIFS('NDC-Level Data'!R:R,'NDC-Level Data'!B:B,'Impact By Drug'!B66,'NDC-Level Data'!G:G,"Y"),0)</f>
        <v>0</v>
      </c>
      <c r="D66" s="99">
        <f>IFERROR(AVERAGEIFS('NDC-Level Data'!S:S,'NDC-Level Data'!B:B,'Impact By Drug'!B66,'NDC-Level Data'!G:G,"Y"),0)</f>
        <v>0</v>
      </c>
      <c r="E66" s="21">
        <f>IFERROR(SUMIFS('NDC-Level Data'!P:P,'NDC-Level Data'!B:B,'Impact By Drug'!B66,'NDC-Level Data'!G:G,"Y"),0)</f>
        <v>0</v>
      </c>
      <c r="F66" s="20">
        <f>IFERROR(AVERAGEIFS('NDC-Level Data'!Q:Q,'NDC-Level Data'!B:B,'Impact By Drug'!B66,'NDC-Level Data'!G:G,"Y"),0)</f>
        <v>0</v>
      </c>
    </row>
    <row r="67" spans="1:6" ht="15.75" x14ac:dyDescent="0.25">
      <c r="A67" s="128"/>
      <c r="B67" s="39" t="s">
        <v>44</v>
      </c>
      <c r="C67" s="19">
        <f>IFERROR(SUMIFS('NDC-Level Data'!R:R,'NDC-Level Data'!B:B,'Impact By Drug'!B67,'NDC-Level Data'!G:G,"Y"),0)</f>
        <v>0</v>
      </c>
      <c r="D67" s="99">
        <f>IFERROR(AVERAGEIFS('NDC-Level Data'!S:S,'NDC-Level Data'!B:B,'Impact By Drug'!B67,'NDC-Level Data'!G:G,"Y"),0)</f>
        <v>0</v>
      </c>
      <c r="E67" s="21">
        <f>IFERROR(SUMIFS('NDC-Level Data'!P:P,'NDC-Level Data'!B:B,'Impact By Drug'!B67,'NDC-Level Data'!G:G,"Y"),0)</f>
        <v>0</v>
      </c>
      <c r="F67" s="20">
        <f>IFERROR(AVERAGEIFS('NDC-Level Data'!Q:Q,'NDC-Level Data'!B:B,'Impact By Drug'!B67,'NDC-Level Data'!G:G,"Y"),0)</f>
        <v>0</v>
      </c>
    </row>
    <row r="68" spans="1:6" ht="15.75" x14ac:dyDescent="0.25">
      <c r="A68" s="128"/>
      <c r="B68" s="39" t="s">
        <v>53</v>
      </c>
      <c r="C68" s="19">
        <f>IFERROR(SUMIFS('NDC-Level Data'!R:R,'NDC-Level Data'!B:B,'Impact By Drug'!B68,'NDC-Level Data'!G:G,"Y"),0)</f>
        <v>0</v>
      </c>
      <c r="D68" s="99">
        <f>IFERROR(AVERAGEIFS('NDC-Level Data'!S:S,'NDC-Level Data'!B:B,'Impact By Drug'!B68,'NDC-Level Data'!G:G,"Y"),0)</f>
        <v>0</v>
      </c>
      <c r="E68" s="21">
        <f>IFERROR(SUMIFS('NDC-Level Data'!P:P,'NDC-Level Data'!B:B,'Impact By Drug'!B68,'NDC-Level Data'!G:G,"Y"),0)</f>
        <v>0</v>
      </c>
      <c r="F68" s="20">
        <f>IFERROR(AVERAGEIFS('NDC-Level Data'!Q:Q,'NDC-Level Data'!B:B,'Impact By Drug'!B68,'NDC-Level Data'!G:G,"Y"),0)</f>
        <v>0</v>
      </c>
    </row>
    <row r="69" spans="1:6" ht="15.75" x14ac:dyDescent="0.25">
      <c r="A69" s="128"/>
      <c r="B69" s="39" t="s">
        <v>63</v>
      </c>
      <c r="C69" s="19">
        <f>IFERROR(SUMIFS('NDC-Level Data'!R:R,'NDC-Level Data'!B:B,'Impact By Drug'!B69,'NDC-Level Data'!G:G,"Y"),0)</f>
        <v>0</v>
      </c>
      <c r="D69" s="99">
        <f>IFERROR(AVERAGEIFS('NDC-Level Data'!S:S,'NDC-Level Data'!B:B,'Impact By Drug'!B69,'NDC-Level Data'!G:G,"Y"),0)</f>
        <v>0</v>
      </c>
      <c r="E69" s="21">
        <f>IFERROR(SUMIFS('NDC-Level Data'!P:P,'NDC-Level Data'!B:B,'Impact By Drug'!B69,'NDC-Level Data'!G:G,"Y"),0)</f>
        <v>0</v>
      </c>
      <c r="F69" s="20">
        <f>IFERROR(AVERAGEIFS('NDC-Level Data'!Q:Q,'NDC-Level Data'!B:B,'Impact By Drug'!B69,'NDC-Level Data'!G:G,"Y"),0)</f>
        <v>0</v>
      </c>
    </row>
    <row r="70" spans="1:6" ht="15.75" x14ac:dyDescent="0.25">
      <c r="A70" s="128"/>
      <c r="B70" s="39" t="s">
        <v>54</v>
      </c>
      <c r="C70" s="19">
        <f>IFERROR(SUMIFS('NDC-Level Data'!R:R,'NDC-Level Data'!B:B,'Impact By Drug'!B70,'NDC-Level Data'!G:G,"Y"),0)</f>
        <v>0</v>
      </c>
      <c r="D70" s="99">
        <f>IFERROR(AVERAGEIFS('NDC-Level Data'!S:S,'NDC-Level Data'!B:B,'Impact By Drug'!B70,'NDC-Level Data'!G:G,"Y"),0)</f>
        <v>0</v>
      </c>
      <c r="E70" s="21">
        <f>IFERROR(SUMIFS('NDC-Level Data'!P:P,'NDC-Level Data'!B:B,'Impact By Drug'!B70,'NDC-Level Data'!G:G,"Y"),0)</f>
        <v>0</v>
      </c>
      <c r="F70" s="20">
        <f>IFERROR(AVERAGEIFS('NDC-Level Data'!Q:Q,'NDC-Level Data'!B:B,'Impact By Drug'!B70,'NDC-Level Data'!G:G,"Y"),0)</f>
        <v>0</v>
      </c>
    </row>
    <row r="71" spans="1:6" ht="15.75" x14ac:dyDescent="0.25">
      <c r="A71" s="128"/>
      <c r="B71" s="39" t="s">
        <v>55</v>
      </c>
      <c r="C71" s="19">
        <f>IFERROR(SUMIFS('NDC-Level Data'!R:R,'NDC-Level Data'!B:B,'Impact By Drug'!B71,'NDC-Level Data'!G:G,"Y"),0)</f>
        <v>0</v>
      </c>
      <c r="D71" s="99">
        <f>IFERROR(AVERAGEIFS('NDC-Level Data'!S:S,'NDC-Level Data'!B:B,'Impact By Drug'!B71,'NDC-Level Data'!G:G,"Y"),0)</f>
        <v>0</v>
      </c>
      <c r="E71" s="21">
        <f>IFERROR(SUMIFS('NDC-Level Data'!P:P,'NDC-Level Data'!B:B,'Impact By Drug'!B71,'NDC-Level Data'!G:G,"Y"),0)</f>
        <v>0</v>
      </c>
      <c r="F71" s="20">
        <f>IFERROR(AVERAGEIFS('NDC-Level Data'!Q:Q,'NDC-Level Data'!B:B,'Impact By Drug'!B71,'NDC-Level Data'!G:G,"Y"),0)</f>
        <v>0</v>
      </c>
    </row>
    <row r="72" spans="1:6" ht="15.75" x14ac:dyDescent="0.25">
      <c r="A72" s="128"/>
      <c r="B72" s="39" t="s">
        <v>73</v>
      </c>
      <c r="C72" s="19">
        <f>IFERROR(SUMIFS('NDC-Level Data'!R:R,'NDC-Level Data'!B:B,'Impact By Drug'!B72,'NDC-Level Data'!G:G,"Y"),0)</f>
        <v>0</v>
      </c>
      <c r="D72" s="99">
        <f>IFERROR(AVERAGEIFS('NDC-Level Data'!S:S,'NDC-Level Data'!B:B,'Impact By Drug'!B72,'NDC-Level Data'!G:G,"Y"),0)</f>
        <v>0</v>
      </c>
      <c r="E72" s="21">
        <f>IFERROR(SUMIFS('NDC-Level Data'!P:P,'NDC-Level Data'!B:B,'Impact By Drug'!B72,'NDC-Level Data'!G:G,"Y"),0)</f>
        <v>0</v>
      </c>
      <c r="F72" s="20">
        <f>IFERROR(AVERAGEIFS('NDC-Level Data'!Q:Q,'NDC-Level Data'!B:B,'Impact By Drug'!B72,'NDC-Level Data'!G:G,"Y"),0)</f>
        <v>0</v>
      </c>
    </row>
    <row r="73" spans="1:6" ht="15.75" x14ac:dyDescent="0.25">
      <c r="A73" s="128"/>
      <c r="B73" s="39" t="s">
        <v>56</v>
      </c>
      <c r="C73" s="19">
        <f>IFERROR(SUMIFS('NDC-Level Data'!R:R,'NDC-Level Data'!B:B,'Impact By Drug'!B73,'NDC-Level Data'!G:G,"Y"),0)</f>
        <v>0</v>
      </c>
      <c r="D73" s="99">
        <f>IFERROR(AVERAGEIFS('NDC-Level Data'!S:S,'NDC-Level Data'!B:B,'Impact By Drug'!B73,'NDC-Level Data'!G:G,"Y"),0)</f>
        <v>0</v>
      </c>
      <c r="E73" s="21">
        <f>IFERROR(SUMIFS('NDC-Level Data'!P:P,'NDC-Level Data'!B:B,'Impact By Drug'!B73,'NDC-Level Data'!G:G,"Y"),0)</f>
        <v>0</v>
      </c>
      <c r="F73" s="20">
        <f>IFERROR(AVERAGEIFS('NDC-Level Data'!Q:Q,'NDC-Level Data'!B:B,'Impact By Drug'!B73,'NDC-Level Data'!G:G,"Y"),0)</f>
        <v>0</v>
      </c>
    </row>
    <row r="74" spans="1:6" ht="15.75" x14ac:dyDescent="0.25">
      <c r="A74" s="128"/>
      <c r="B74" s="39" t="s">
        <v>57</v>
      </c>
      <c r="C74" s="19">
        <f>IFERROR(SUMIFS('NDC-Level Data'!R:R,'NDC-Level Data'!B:B,'Impact By Drug'!B74,'NDC-Level Data'!G:G,"Y"),0)</f>
        <v>0</v>
      </c>
      <c r="D74" s="99">
        <f>IFERROR(AVERAGEIFS('NDC-Level Data'!S:S,'NDC-Level Data'!B:B,'Impact By Drug'!B74,'NDC-Level Data'!G:G,"Y"),0)</f>
        <v>0</v>
      </c>
      <c r="E74" s="21">
        <f>IFERROR(SUMIFS('NDC-Level Data'!P:P,'NDC-Level Data'!B:B,'Impact By Drug'!B74,'NDC-Level Data'!G:G,"Y"),0)</f>
        <v>0</v>
      </c>
      <c r="F74" s="20">
        <f>IFERROR(AVERAGEIFS('NDC-Level Data'!Q:Q,'NDC-Level Data'!B:B,'Impact By Drug'!B74,'NDC-Level Data'!G:G,"Y"),0)</f>
        <v>0</v>
      </c>
    </row>
    <row r="75" spans="1:6" ht="15.75" x14ac:dyDescent="0.25">
      <c r="A75" s="128"/>
      <c r="B75" s="39" t="s">
        <v>58</v>
      </c>
      <c r="C75" s="19">
        <f>IFERROR(SUMIFS('NDC-Level Data'!R:R,'NDC-Level Data'!B:B,'Impact By Drug'!B75,'NDC-Level Data'!G:G,"Y"),0)</f>
        <v>0</v>
      </c>
      <c r="D75" s="99">
        <f>IFERROR(AVERAGEIFS('NDC-Level Data'!S:S,'NDC-Level Data'!B:B,'Impact By Drug'!B75,'NDC-Level Data'!G:G,"Y"),0)</f>
        <v>0</v>
      </c>
      <c r="E75" s="21">
        <f>IFERROR(SUMIFS('NDC-Level Data'!P:P,'NDC-Level Data'!B:B,'Impact By Drug'!B75,'NDC-Level Data'!G:G,"Y"),0)</f>
        <v>0</v>
      </c>
      <c r="F75" s="20">
        <f>IFERROR(AVERAGEIFS('NDC-Level Data'!Q:Q,'NDC-Level Data'!B:B,'Impact By Drug'!B75,'NDC-Level Data'!G:G,"Y"),0)</f>
        <v>0</v>
      </c>
    </row>
    <row r="76" spans="1:6" ht="15.75" x14ac:dyDescent="0.25">
      <c r="A76" s="128"/>
      <c r="B76" s="39" t="s">
        <v>65</v>
      </c>
      <c r="C76" s="19">
        <f>IFERROR(SUMIFS('NDC-Level Data'!R:R,'NDC-Level Data'!B:B,'Impact By Drug'!B76,'NDC-Level Data'!G:G,"Y"),0)</f>
        <v>0</v>
      </c>
      <c r="D76" s="99">
        <f>IFERROR(AVERAGEIFS('NDC-Level Data'!S:S,'NDC-Level Data'!B:B,'Impact By Drug'!B76,'NDC-Level Data'!G:G,"Y"),0)</f>
        <v>0</v>
      </c>
      <c r="E76" s="21">
        <f>IFERROR(SUMIFS('NDC-Level Data'!P:P,'NDC-Level Data'!B:B,'Impact By Drug'!B76,'NDC-Level Data'!G:G,"Y"),0)</f>
        <v>0</v>
      </c>
      <c r="F76" s="20">
        <f>IFERROR(AVERAGEIFS('NDC-Level Data'!Q:Q,'NDC-Level Data'!B:B,'Impact By Drug'!B76,'NDC-Level Data'!G:G,"Y"),0)</f>
        <v>0</v>
      </c>
    </row>
    <row r="77" spans="1:6" ht="15.75" x14ac:dyDescent="0.25">
      <c r="A77" s="128"/>
      <c r="B77" s="39" t="s">
        <v>66</v>
      </c>
      <c r="C77" s="19">
        <f>IFERROR(SUMIFS('NDC-Level Data'!R:R,'NDC-Level Data'!B:B,'Impact By Drug'!B77,'NDC-Level Data'!G:G,"Y"),0)</f>
        <v>0</v>
      </c>
      <c r="D77" s="99">
        <f>IFERROR(AVERAGEIFS('NDC-Level Data'!S:S,'NDC-Level Data'!B:B,'Impact By Drug'!B77,'NDC-Level Data'!G:G,"Y"),0)</f>
        <v>0</v>
      </c>
      <c r="E77" s="21">
        <f>IFERROR(SUMIFS('NDC-Level Data'!P:P,'NDC-Level Data'!B:B,'Impact By Drug'!B77,'NDC-Level Data'!G:G,"Y"),0)</f>
        <v>0</v>
      </c>
      <c r="F77" s="20">
        <f>IFERROR(AVERAGEIFS('NDC-Level Data'!Q:Q,'NDC-Level Data'!B:B,'Impact By Drug'!B77,'NDC-Level Data'!G:G,"Y"),0)</f>
        <v>0</v>
      </c>
    </row>
    <row r="78" spans="1:6" ht="15.75" x14ac:dyDescent="0.25">
      <c r="A78" s="128"/>
      <c r="B78" s="39" t="s">
        <v>59</v>
      </c>
      <c r="C78" s="19">
        <f>IFERROR(SUMIFS('NDC-Level Data'!R:R,'NDC-Level Data'!B:B,'Impact By Drug'!B78,'NDC-Level Data'!G:G,"Y"),0)</f>
        <v>0</v>
      </c>
      <c r="D78" s="99">
        <f>IFERROR(AVERAGEIFS('NDC-Level Data'!S:S,'NDC-Level Data'!B:B,'Impact By Drug'!B78,'NDC-Level Data'!G:G,"Y"),0)</f>
        <v>0</v>
      </c>
      <c r="E78" s="21">
        <f>IFERROR(SUMIFS('NDC-Level Data'!P:P,'NDC-Level Data'!B:B,'Impact By Drug'!B78,'NDC-Level Data'!G:G,"Y"),0)</f>
        <v>0</v>
      </c>
      <c r="F78" s="20">
        <f>IFERROR(AVERAGEIFS('NDC-Level Data'!Q:Q,'NDC-Level Data'!B:B,'Impact By Drug'!B78,'NDC-Level Data'!G:G,"Y"),0)</f>
        <v>0</v>
      </c>
    </row>
    <row r="79" spans="1:6" ht="15.75" x14ac:dyDescent="0.25">
      <c r="A79" s="128"/>
      <c r="B79" s="39" t="s">
        <v>60</v>
      </c>
      <c r="C79" s="19">
        <f>IFERROR(SUMIFS('NDC-Level Data'!R:R,'NDC-Level Data'!B:B,'Impact By Drug'!B79,'NDC-Level Data'!G:G,"Y"),0)</f>
        <v>0</v>
      </c>
      <c r="D79" s="99">
        <f>IFERROR(AVERAGEIFS('NDC-Level Data'!S:S,'NDC-Level Data'!B:B,'Impact By Drug'!B79,'NDC-Level Data'!G:G,"Y"),0)</f>
        <v>0</v>
      </c>
      <c r="E79" s="21">
        <f>IFERROR(SUMIFS('NDC-Level Data'!P:P,'NDC-Level Data'!B:B,'Impact By Drug'!B79,'NDC-Level Data'!G:G,"Y"),0)</f>
        <v>0</v>
      </c>
      <c r="F79" s="20">
        <f>IFERROR(AVERAGEIFS('NDC-Level Data'!Q:Q,'NDC-Level Data'!B:B,'Impact By Drug'!B79,'NDC-Level Data'!G:G,"Y"),0)</f>
        <v>0</v>
      </c>
    </row>
    <row r="80" spans="1:6" ht="15.75" x14ac:dyDescent="0.25">
      <c r="A80" s="128"/>
      <c r="B80" s="39" t="s">
        <v>74</v>
      </c>
      <c r="C80" s="19">
        <f>IFERROR(SUMIFS('NDC-Level Data'!R:R,'NDC-Level Data'!B:B,'Impact By Drug'!B80,'NDC-Level Data'!G:G,"Y"),0)</f>
        <v>0</v>
      </c>
      <c r="D80" s="99">
        <f>IFERROR(AVERAGEIFS('NDC-Level Data'!S:S,'NDC-Level Data'!B:B,'Impact By Drug'!B80,'NDC-Level Data'!G:G,"Y"),0)</f>
        <v>0</v>
      </c>
      <c r="E80" s="21">
        <f>IFERROR(SUMIFS('NDC-Level Data'!P:P,'NDC-Level Data'!B:B,'Impact By Drug'!B80,'NDC-Level Data'!G:G,"Y"),0)</f>
        <v>0</v>
      </c>
      <c r="F80" s="20">
        <f>IFERROR(AVERAGEIFS('NDC-Level Data'!Q:Q,'NDC-Level Data'!B:B,'Impact By Drug'!B80,'NDC-Level Data'!G:G,"Y"),0)</f>
        <v>0</v>
      </c>
    </row>
    <row r="81" spans="1:6" ht="15.75" x14ac:dyDescent="0.25">
      <c r="A81" s="128"/>
      <c r="B81" s="39" t="s">
        <v>67</v>
      </c>
      <c r="C81" s="19">
        <f>IFERROR(SUMIFS('NDC-Level Data'!R:R,'NDC-Level Data'!B:B,'Impact By Drug'!B81,'NDC-Level Data'!G:G,"Y"),0)</f>
        <v>0</v>
      </c>
      <c r="D81" s="99">
        <f>IFERROR(AVERAGEIFS('NDC-Level Data'!S:S,'NDC-Level Data'!B:B,'Impact By Drug'!B81,'NDC-Level Data'!G:G,"Y"),0)</f>
        <v>0</v>
      </c>
      <c r="E81" s="21">
        <f>IFERROR(SUMIFS('NDC-Level Data'!P:P,'NDC-Level Data'!B:B,'Impact By Drug'!B81,'NDC-Level Data'!G:G,"Y"),0)</f>
        <v>0</v>
      </c>
      <c r="F81" s="20">
        <f>IFERROR(AVERAGEIFS('NDC-Level Data'!Q:Q,'NDC-Level Data'!B:B,'Impact By Drug'!B81,'NDC-Level Data'!G:G,"Y"),0)</f>
        <v>0</v>
      </c>
    </row>
    <row r="82" spans="1:6" ht="15.75" x14ac:dyDescent="0.25">
      <c r="A82" s="129"/>
      <c r="B82" s="40" t="s">
        <v>61</v>
      </c>
      <c r="C82" s="22">
        <f>IFERROR(SUMIFS('NDC-Level Data'!R:R,'NDC-Level Data'!B:B,'Impact By Drug'!B82,'NDC-Level Data'!G:G,"Y"),0)</f>
        <v>0</v>
      </c>
      <c r="D82" s="100">
        <f>IFERROR(AVERAGEIFS('NDC-Level Data'!S:S,'NDC-Level Data'!B:B,'Impact By Drug'!B82,'NDC-Level Data'!G:G,"Y"),0)</f>
        <v>0</v>
      </c>
      <c r="E82" s="24">
        <f>IFERROR(SUMIFS('NDC-Level Data'!P:P,'NDC-Level Data'!B:B,'Impact By Drug'!B82,'NDC-Level Data'!G:G,"Y"),0)</f>
        <v>0</v>
      </c>
      <c r="F82" s="23">
        <f>IFERROR(AVERAGEIFS('NDC-Level Data'!Q:Q,'NDC-Level Data'!B:B,'Impact By Drug'!B82,'NDC-Level Data'!G:G,"Y"),0)</f>
        <v>0</v>
      </c>
    </row>
  </sheetData>
  <sheetProtection algorithmName="SHA-512" hashValue="4tPPWnv2XxMZf/C09S+LDgfRqwqkwulNzpdEe97LmT9355m5iGkIyFLcMqcwC0KYc0yhK+Hev0vek3KZo+WxJQ==" saltValue="NheWAJ3S4lrgR1jx4fPjhw==" spinCount="100000" sheet="1" selectLockedCells="1"/>
  <sortState xmlns:xlrd2="http://schemas.microsoft.com/office/spreadsheetml/2017/richdata2" ref="B46:B82">
    <sortCondition ref="B45:B82"/>
  </sortState>
  <mergeCells count="18">
    <mergeCell ref="F1:F2"/>
    <mergeCell ref="A1:A13"/>
    <mergeCell ref="B1:B2"/>
    <mergeCell ref="C1:C2"/>
    <mergeCell ref="D1:D2"/>
    <mergeCell ref="E1:E2"/>
    <mergeCell ref="F43:F44"/>
    <mergeCell ref="A16:A40"/>
    <mergeCell ref="B16:B17"/>
    <mergeCell ref="C16:C17"/>
    <mergeCell ref="D16:D17"/>
    <mergeCell ref="E16:E17"/>
    <mergeCell ref="F16:F17"/>
    <mergeCell ref="B43:B44"/>
    <mergeCell ref="C43:C44"/>
    <mergeCell ref="D43:D44"/>
    <mergeCell ref="E43:E44"/>
    <mergeCell ref="A43:A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FE4B-BDC9-4A64-A7B3-004B39EF6E7B}">
  <dimension ref="A1:AA250"/>
  <sheetViews>
    <sheetView zoomScaleNormal="100" workbookViewId="0">
      <selection activeCell="N1" sqref="N1:N1048576"/>
    </sheetView>
  </sheetViews>
  <sheetFormatPr defaultColWidth="9.140625" defaultRowHeight="15" x14ac:dyDescent="0.25"/>
  <cols>
    <col min="1" max="1" width="12" style="32" bestFit="1" customWidth="1"/>
    <col min="2" max="2" width="12" style="32" hidden="1" customWidth="1"/>
    <col min="3" max="3" width="38.140625" style="32" bestFit="1" customWidth="1"/>
    <col min="4" max="4" width="20" style="32" hidden="1" customWidth="1"/>
    <col min="5" max="7" width="8.7109375" style="32" bestFit="1" customWidth="1"/>
    <col min="8" max="8" width="9.140625" style="32"/>
    <col min="9" max="9" width="11.28515625" style="32" customWidth="1"/>
    <col min="10" max="10" width="11" style="2" customWidth="1"/>
    <col min="11" max="11" width="10.7109375" style="2" customWidth="1"/>
    <col min="12" max="12" width="13.5703125" style="32" customWidth="1"/>
    <col min="13" max="13" width="14.7109375" style="32" customWidth="1"/>
    <col min="14" max="14" width="15.5703125" style="32" customWidth="1"/>
    <col min="15" max="15" width="16.85546875" style="32" customWidth="1"/>
    <col min="16" max="16" width="15.85546875" style="32" customWidth="1"/>
    <col min="17" max="17" width="16.42578125" style="42" customWidth="1"/>
    <col min="18" max="18" width="13.85546875" style="42" customWidth="1"/>
    <col min="19" max="19" width="12.85546875" style="42" customWidth="1"/>
    <col min="20" max="20" width="7.140625" style="32" customWidth="1"/>
    <col min="21" max="21" width="11" style="32" customWidth="1"/>
    <col min="22" max="22" width="11.140625" style="32" bestFit="1" customWidth="1"/>
    <col min="23" max="24" width="11" style="32" customWidth="1"/>
    <col min="25" max="25" width="11.28515625" style="32" bestFit="1" customWidth="1"/>
    <col min="26" max="16384" width="9.140625" style="32"/>
  </cols>
  <sheetData>
    <row r="1" spans="1:27" s="61" customFormat="1" ht="36.950000000000003" customHeight="1" thickBot="1" x14ac:dyDescent="0.3">
      <c r="J1" s="7"/>
      <c r="K1" s="7"/>
      <c r="L1" s="62" t="s">
        <v>77</v>
      </c>
      <c r="M1" s="62"/>
      <c r="N1" s="62"/>
      <c r="O1" s="62"/>
      <c r="P1" s="62"/>
      <c r="Q1" s="62"/>
      <c r="R1" s="62"/>
      <c r="S1" s="62"/>
      <c r="T1" s="63"/>
      <c r="U1" s="64" t="s">
        <v>361</v>
      </c>
      <c r="V1" s="65"/>
      <c r="W1" s="65"/>
      <c r="X1" s="66"/>
    </row>
    <row r="2" spans="1:27" s="76" customFormat="1" ht="45.75" thickBot="1" x14ac:dyDescent="0.3">
      <c r="A2" s="67" t="s">
        <v>78</v>
      </c>
      <c r="B2" s="68" t="s">
        <v>79</v>
      </c>
      <c r="C2" s="68" t="s">
        <v>80</v>
      </c>
      <c r="D2" s="68" t="s">
        <v>81</v>
      </c>
      <c r="E2" s="68" t="s">
        <v>82</v>
      </c>
      <c r="F2" s="68" t="s">
        <v>83</v>
      </c>
      <c r="G2" s="68" t="s">
        <v>84</v>
      </c>
      <c r="H2" s="68" t="s">
        <v>85</v>
      </c>
      <c r="I2" s="69" t="s">
        <v>86</v>
      </c>
      <c r="J2" s="8" t="s">
        <v>87</v>
      </c>
      <c r="K2" s="9" t="s">
        <v>88</v>
      </c>
      <c r="L2" s="70" t="s">
        <v>89</v>
      </c>
      <c r="M2" s="70" t="s">
        <v>90</v>
      </c>
      <c r="N2" s="70" t="s">
        <v>91</v>
      </c>
      <c r="O2" s="70" t="s">
        <v>92</v>
      </c>
      <c r="P2" s="70" t="s">
        <v>93</v>
      </c>
      <c r="Q2" s="70" t="s">
        <v>3</v>
      </c>
      <c r="R2" s="70" t="s">
        <v>94</v>
      </c>
      <c r="S2" s="71" t="s">
        <v>1</v>
      </c>
      <c r="T2" s="72" t="s">
        <v>95</v>
      </c>
      <c r="U2" s="73" t="s">
        <v>96</v>
      </c>
      <c r="V2" s="74" t="s">
        <v>97</v>
      </c>
      <c r="W2" s="74" t="s">
        <v>98</v>
      </c>
      <c r="X2" s="75" t="s">
        <v>360</v>
      </c>
    </row>
    <row r="3" spans="1:27" x14ac:dyDescent="0.25">
      <c r="A3" s="89">
        <v>66993045730</v>
      </c>
      <c r="B3" s="90" t="s">
        <v>39</v>
      </c>
      <c r="C3" s="91" t="s">
        <v>146</v>
      </c>
      <c r="D3" s="91" t="s">
        <v>18</v>
      </c>
      <c r="E3" s="91" t="s">
        <v>102</v>
      </c>
      <c r="F3" s="91" t="s">
        <v>102</v>
      </c>
      <c r="G3" s="91" t="s">
        <v>102</v>
      </c>
      <c r="H3" s="91" t="s">
        <v>117</v>
      </c>
      <c r="I3" s="81">
        <f>SUMIFS('Historical Purchases'!Q:Q,'Historical Purchases'!N:N,NDC_Data[[#This Row],[NDC]])</f>
        <v>0</v>
      </c>
      <c r="J3" s="10" t="e">
        <f>_xlfn.XLOOKUP(NDC_Data[[#This Row],[NDC]],'Pricing Data'!C:C,'Pricing Data'!F:F)</f>
        <v>#N/A</v>
      </c>
      <c r="K3" s="11" t="e">
        <f>_xlfn.XLOOKUP(NDC_Data[[#This Row],[NDC]],'Pricing Data'!C:C,'Pricing Data'!J:J)</f>
        <v>#N/A</v>
      </c>
      <c r="L3" s="92" t="e">
        <f>I3*(J3-(NDC_Data[[#This Row],[340B Price]]*'Drug Cost Impact Summary'!$D$13))</f>
        <v>#N/A</v>
      </c>
      <c r="M3" s="92" t="e">
        <f>(NDC_Data[[#This Row],[WAC Price]])*(NDC_Data[[#This Row],[Annual 340B Purchases]])</f>
        <v>#N/A</v>
      </c>
      <c r="N3" s="93" t="e">
        <f>(NDC_Data[[#This Row],[340B Price]]*NDC_Data[[#This Row],[Annual 340B Purchases]])-NDC_Data[[#This Row],[Annual Spend at 340B]]</f>
        <v>#N/A</v>
      </c>
      <c r="O3" s="93" t="e">
        <f>(K3-J3)*I3*'Drug Cost Impact Summary'!$E$13</f>
        <v>#N/A</v>
      </c>
      <c r="P3" s="93" t="e">
        <f>NDC_Data[[#This Row],[Annual Spend at WAC]]-NDC_Data[[#This Row],[Annual Spend at 340B]]</f>
        <v>#N/A</v>
      </c>
      <c r="Q3" s="94" t="str">
        <f>IFERROR(NDC_Data[[#This Row],[Annual Inrease in Upfront Inventory Spend]]/NDC_Data[[#This Row],[Annual Spend at 340B]],"0")</f>
        <v>0</v>
      </c>
      <c r="R3" s="93" t="e">
        <f>NDC_Data[[#This Row],[Annual Impact of Lost COGS Discount]]+NDC_Data[[#This Row],[Annual Impact of Denied Rebates]]</f>
        <v>#N/A</v>
      </c>
      <c r="S3" s="95" t="str">
        <f>IFERROR(NDC_Data[[#This Row],[Total Annual Increase in Net Spend]]/NDC_Data[[#This Row],[Annual Spend at 340B]],"0")</f>
        <v>0</v>
      </c>
      <c r="T3" s="86"/>
      <c r="U3" s="96" t="e">
        <f>(NDC_Data[[#This Row],[WAC Price]]-NDC_Data[[#This Row],[340B Price]])*(NDC_Data[[#This Row],[Annual 340B Purchases]]/365*30)</f>
        <v>#N/A</v>
      </c>
      <c r="V3" s="93" t="e">
        <f>(NDC_Data[[#This Row],[WAC Price]]-NDC_Data[[#This Row],[340B Price]])*(NDC_Data[[#This Row],[Annual 340B Purchases]]/365*45)</f>
        <v>#N/A</v>
      </c>
      <c r="W3" s="93" t="e">
        <f>(NDC_Data[[#This Row],[WAC Price]]-NDC_Data[[#This Row],[340B Price]])*(NDC_Data[[#This Row],[Annual 340B Purchases]]/365*60)</f>
        <v>#N/A</v>
      </c>
      <c r="X3" s="97" t="e">
        <f>(NDC_Data[[#This Row],[WAC Price]]-NDC_Data[[#This Row],[340B Price]])*(NDC_Data[[#This Row],[Annual 340B Purchases]]/365*90)</f>
        <v>#N/A</v>
      </c>
      <c r="Z3" s="77"/>
      <c r="AA3" s="78"/>
    </row>
    <row r="4" spans="1:27" x14ac:dyDescent="0.25">
      <c r="A4" s="79">
        <v>66993045630</v>
      </c>
      <c r="B4" s="80" t="s">
        <v>39</v>
      </c>
      <c r="C4" s="32" t="s">
        <v>147</v>
      </c>
      <c r="D4" s="32" t="s">
        <v>18</v>
      </c>
      <c r="E4" s="32" t="s">
        <v>102</v>
      </c>
      <c r="F4" s="32" t="s">
        <v>102</v>
      </c>
      <c r="G4" s="32" t="s">
        <v>102</v>
      </c>
      <c r="H4" s="32" t="s">
        <v>117</v>
      </c>
      <c r="I4" s="81">
        <f>SUMIFS('Historical Purchases'!Q:Q,'Historical Purchases'!N:N,NDC_Data[[#This Row],[NDC]])</f>
        <v>0</v>
      </c>
      <c r="J4" s="10" t="e">
        <f>_xlfn.XLOOKUP(NDC_Data[[#This Row],[NDC]],'Pricing Data'!C:C,'Pricing Data'!F:F)</f>
        <v>#N/A</v>
      </c>
      <c r="K4" s="11" t="e">
        <f>_xlfn.XLOOKUP(NDC_Data[[#This Row],[NDC]],'Pricing Data'!C:C,'Pricing Data'!J:J)</f>
        <v>#N/A</v>
      </c>
      <c r="L4" s="82" t="e">
        <f>I4*(J4-(NDC_Data[[#This Row],[340B Price]]*'Drug Cost Impact Summary'!$D$13))</f>
        <v>#N/A</v>
      </c>
      <c r="M4" s="82" t="e">
        <f>(NDC_Data[[#This Row],[WAC Price]])*(NDC_Data[[#This Row],[Annual 340B Purchases]])</f>
        <v>#N/A</v>
      </c>
      <c r="N4" s="83" t="e">
        <f>(NDC_Data[[#This Row],[340B Price]]*NDC_Data[[#This Row],[Annual 340B Purchases]])-NDC_Data[[#This Row],[Annual Spend at 340B]]</f>
        <v>#N/A</v>
      </c>
      <c r="O4" s="83" t="e">
        <f>(K4-J4)*I4*'Drug Cost Impact Summary'!$E$13</f>
        <v>#N/A</v>
      </c>
      <c r="P4" s="83" t="e">
        <f>NDC_Data[[#This Row],[Annual Spend at WAC]]-NDC_Data[[#This Row],[Annual Spend at 340B]]</f>
        <v>#N/A</v>
      </c>
      <c r="Q4" s="84" t="str">
        <f>IFERROR(NDC_Data[[#This Row],[Annual Inrease in Upfront Inventory Spend]]/NDC_Data[[#This Row],[Annual Spend at 340B]],"0")</f>
        <v>0</v>
      </c>
      <c r="R4" s="83" t="e">
        <f>NDC_Data[[#This Row],[Annual Impact of Lost COGS Discount]]+NDC_Data[[#This Row],[Annual Impact of Denied Rebates]]</f>
        <v>#N/A</v>
      </c>
      <c r="S4" s="85" t="str">
        <f>IFERROR(NDC_Data[[#This Row],[Total Annual Increase in Net Spend]]/NDC_Data[[#This Row],[Annual Spend at 340B]],"0")</f>
        <v>0</v>
      </c>
      <c r="T4" s="86"/>
      <c r="U4" s="87" t="e">
        <f>(NDC_Data[[#This Row],[WAC Price]]-NDC_Data[[#This Row],[340B Price]])*(NDC_Data[[#This Row],[Annual 340B Purchases]]/365*30)</f>
        <v>#N/A</v>
      </c>
      <c r="V4" s="83" t="e">
        <f>(NDC_Data[[#This Row],[WAC Price]]-NDC_Data[[#This Row],[340B Price]])*(NDC_Data[[#This Row],[Annual 340B Purchases]]/365*45)</f>
        <v>#N/A</v>
      </c>
      <c r="W4" s="83" t="e">
        <f>(NDC_Data[[#This Row],[WAC Price]]-NDC_Data[[#This Row],[340B Price]])*(NDC_Data[[#This Row],[Annual 340B Purchases]]/365*60)</f>
        <v>#N/A</v>
      </c>
      <c r="X4" s="88" t="e">
        <f>(NDC_Data[[#This Row],[WAC Price]]-NDC_Data[[#This Row],[340B Price]])*(NDC_Data[[#This Row],[Annual 340B Purchases]]/365*90)</f>
        <v>#N/A</v>
      </c>
      <c r="Z4" s="77"/>
      <c r="AA4" s="78"/>
    </row>
    <row r="5" spans="1:27" x14ac:dyDescent="0.25">
      <c r="A5" s="89">
        <v>3089321</v>
      </c>
      <c r="B5" s="90" t="s">
        <v>36</v>
      </c>
      <c r="C5" s="91" t="s">
        <v>161</v>
      </c>
      <c r="D5" s="91" t="s">
        <v>20</v>
      </c>
      <c r="E5" s="91" t="s">
        <v>102</v>
      </c>
      <c r="F5" s="91" t="s">
        <v>102</v>
      </c>
      <c r="G5" s="91" t="s">
        <v>102</v>
      </c>
      <c r="H5" s="91" t="s">
        <v>137</v>
      </c>
      <c r="I5" s="81">
        <f>SUMIFS('Historical Purchases'!Q:Q,'Historical Purchases'!N:N,NDC_Data[[#This Row],[NDC]])</f>
        <v>0</v>
      </c>
      <c r="J5" s="10" t="e">
        <f>_xlfn.XLOOKUP(NDC_Data[[#This Row],[NDC]],'Pricing Data'!C:C,'Pricing Data'!F:F)</f>
        <v>#N/A</v>
      </c>
      <c r="K5" s="11" t="e">
        <f>_xlfn.XLOOKUP(NDC_Data[[#This Row],[NDC]],'Pricing Data'!C:C,'Pricing Data'!J:J)</f>
        <v>#N/A</v>
      </c>
      <c r="L5" s="92" t="e">
        <f>I5*(J5-(NDC_Data[[#This Row],[340B Price]]*'Drug Cost Impact Summary'!$D$13))</f>
        <v>#N/A</v>
      </c>
      <c r="M5" s="92" t="e">
        <f>(NDC_Data[[#This Row],[WAC Price]])*(NDC_Data[[#This Row],[Annual 340B Purchases]])</f>
        <v>#N/A</v>
      </c>
      <c r="N5" s="93" t="e">
        <f>(NDC_Data[[#This Row],[340B Price]]*NDC_Data[[#This Row],[Annual 340B Purchases]])-NDC_Data[[#This Row],[Annual Spend at 340B]]</f>
        <v>#N/A</v>
      </c>
      <c r="O5" s="93" t="e">
        <f>(K5-J5)*I5*'Drug Cost Impact Summary'!$E$13</f>
        <v>#N/A</v>
      </c>
      <c r="P5" s="93" t="e">
        <f>NDC_Data[[#This Row],[Annual Spend at WAC]]-NDC_Data[[#This Row],[Annual Spend at 340B]]</f>
        <v>#N/A</v>
      </c>
      <c r="Q5" s="94" t="str">
        <f>IFERROR(NDC_Data[[#This Row],[Annual Inrease in Upfront Inventory Spend]]/NDC_Data[[#This Row],[Annual Spend at 340B]],"0")</f>
        <v>0</v>
      </c>
      <c r="R5" s="93" t="e">
        <f>NDC_Data[[#This Row],[Annual Impact of Lost COGS Discount]]+NDC_Data[[#This Row],[Annual Impact of Denied Rebates]]</f>
        <v>#N/A</v>
      </c>
      <c r="S5" s="95" t="str">
        <f>IFERROR(NDC_Data[[#This Row],[Total Annual Increase in Net Spend]]/NDC_Data[[#This Row],[Annual Spend at 340B]],"0")</f>
        <v>0</v>
      </c>
      <c r="T5" s="86"/>
      <c r="U5" s="96" t="e">
        <f>(NDC_Data[[#This Row],[WAC Price]]-NDC_Data[[#This Row],[340B Price]])*(NDC_Data[[#This Row],[Annual 340B Purchases]]/365*30)</f>
        <v>#N/A</v>
      </c>
      <c r="V5" s="93" t="e">
        <f>(NDC_Data[[#This Row],[WAC Price]]-NDC_Data[[#This Row],[340B Price]])*(NDC_Data[[#This Row],[Annual 340B Purchases]]/365*45)</f>
        <v>#N/A</v>
      </c>
      <c r="W5" s="93" t="e">
        <f>(NDC_Data[[#This Row],[WAC Price]]-NDC_Data[[#This Row],[340B Price]])*(NDC_Data[[#This Row],[Annual 340B Purchases]]/365*60)</f>
        <v>#N/A</v>
      </c>
      <c r="X5" s="97" t="e">
        <f>(NDC_Data[[#This Row],[WAC Price]]-NDC_Data[[#This Row],[340B Price]])*(NDC_Data[[#This Row],[Annual 340B Purchases]]/365*90)</f>
        <v>#N/A</v>
      </c>
      <c r="Z5" s="77"/>
      <c r="AA5" s="78"/>
    </row>
    <row r="6" spans="1:27" x14ac:dyDescent="0.25">
      <c r="A6" s="79">
        <v>3089331</v>
      </c>
      <c r="B6" s="80" t="s">
        <v>36</v>
      </c>
      <c r="C6" s="32" t="s">
        <v>161</v>
      </c>
      <c r="D6" s="32" t="s">
        <v>20</v>
      </c>
      <c r="E6" s="32" t="s">
        <v>102</v>
      </c>
      <c r="F6" s="32" t="s">
        <v>102</v>
      </c>
      <c r="G6" s="32" t="s">
        <v>102</v>
      </c>
      <c r="H6" s="32" t="s">
        <v>155</v>
      </c>
      <c r="I6" s="81">
        <f>SUMIFS('Historical Purchases'!Q:Q,'Historical Purchases'!N:N,NDC_Data[[#This Row],[NDC]])</f>
        <v>0</v>
      </c>
      <c r="J6" s="10" t="e">
        <f>_xlfn.XLOOKUP(NDC_Data[[#This Row],[NDC]],'Pricing Data'!C:C,'Pricing Data'!F:F)</f>
        <v>#N/A</v>
      </c>
      <c r="K6" s="11" t="e">
        <f>_xlfn.XLOOKUP(NDC_Data[[#This Row],[NDC]],'Pricing Data'!C:C,'Pricing Data'!J:J)</f>
        <v>#N/A</v>
      </c>
      <c r="L6" s="82" t="e">
        <f>I6*(J6-(NDC_Data[[#This Row],[340B Price]]*'Drug Cost Impact Summary'!$D$13))</f>
        <v>#N/A</v>
      </c>
      <c r="M6" s="82" t="e">
        <f>(NDC_Data[[#This Row],[WAC Price]])*(NDC_Data[[#This Row],[Annual 340B Purchases]])</f>
        <v>#N/A</v>
      </c>
      <c r="N6" s="83" t="e">
        <f>(NDC_Data[[#This Row],[340B Price]]*NDC_Data[[#This Row],[Annual 340B Purchases]])-NDC_Data[[#This Row],[Annual Spend at 340B]]</f>
        <v>#N/A</v>
      </c>
      <c r="O6" s="83" t="e">
        <f>(K6-J6)*I6*'Drug Cost Impact Summary'!$E$13</f>
        <v>#N/A</v>
      </c>
      <c r="P6" s="83" t="e">
        <f>NDC_Data[[#This Row],[Annual Spend at WAC]]-NDC_Data[[#This Row],[Annual Spend at 340B]]</f>
        <v>#N/A</v>
      </c>
      <c r="Q6" s="84" t="str">
        <f>IFERROR(NDC_Data[[#This Row],[Annual Inrease in Upfront Inventory Spend]]/NDC_Data[[#This Row],[Annual Spend at 340B]],"0")</f>
        <v>0</v>
      </c>
      <c r="R6" s="83" t="e">
        <f>NDC_Data[[#This Row],[Annual Impact of Lost COGS Discount]]+NDC_Data[[#This Row],[Annual Impact of Denied Rebates]]</f>
        <v>#N/A</v>
      </c>
      <c r="S6" s="85" t="str">
        <f>IFERROR(NDC_Data[[#This Row],[Total Annual Increase in Net Spend]]/NDC_Data[[#This Row],[Annual Spend at 340B]],"0")</f>
        <v>0</v>
      </c>
      <c r="T6" s="86"/>
      <c r="U6" s="87" t="e">
        <f>(NDC_Data[[#This Row],[WAC Price]]-NDC_Data[[#This Row],[340B Price]])*(NDC_Data[[#This Row],[Annual 340B Purchases]]/365*30)</f>
        <v>#N/A</v>
      </c>
      <c r="V6" s="83" t="e">
        <f>(NDC_Data[[#This Row],[WAC Price]]-NDC_Data[[#This Row],[340B Price]])*(NDC_Data[[#This Row],[Annual 340B Purchases]]/365*45)</f>
        <v>#N/A</v>
      </c>
      <c r="W6" s="83" t="e">
        <f>(NDC_Data[[#This Row],[WAC Price]]-NDC_Data[[#This Row],[340B Price]])*(NDC_Data[[#This Row],[Annual 340B Purchases]]/365*60)</f>
        <v>#N/A</v>
      </c>
      <c r="X6" s="88" t="e">
        <f>(NDC_Data[[#This Row],[WAC Price]]-NDC_Data[[#This Row],[340B Price]])*(NDC_Data[[#This Row],[Annual 340B Purchases]]/365*90)</f>
        <v>#N/A</v>
      </c>
      <c r="Z6" s="77"/>
      <c r="AA6" s="78"/>
    </row>
    <row r="7" spans="1:27" x14ac:dyDescent="0.25">
      <c r="A7" s="89">
        <v>3089421</v>
      </c>
      <c r="B7" s="90" t="s">
        <v>36</v>
      </c>
      <c r="C7" s="91" t="s">
        <v>162</v>
      </c>
      <c r="D7" s="91" t="s">
        <v>20</v>
      </c>
      <c r="E7" s="91" t="s">
        <v>102</v>
      </c>
      <c r="F7" s="91" t="s">
        <v>102</v>
      </c>
      <c r="G7" s="91" t="s">
        <v>102</v>
      </c>
      <c r="H7" s="91" t="s">
        <v>137</v>
      </c>
      <c r="I7" s="81">
        <f>SUMIFS('Historical Purchases'!Q:Q,'Historical Purchases'!N:N,NDC_Data[[#This Row],[NDC]])</f>
        <v>0</v>
      </c>
      <c r="J7" s="10" t="e">
        <f>_xlfn.XLOOKUP(NDC_Data[[#This Row],[NDC]],'Pricing Data'!C:C,'Pricing Data'!F:F)</f>
        <v>#N/A</v>
      </c>
      <c r="K7" s="11" t="e">
        <f>_xlfn.XLOOKUP(NDC_Data[[#This Row],[NDC]],'Pricing Data'!C:C,'Pricing Data'!J:J)</f>
        <v>#N/A</v>
      </c>
      <c r="L7" s="92" t="e">
        <f>I7*(J7-(NDC_Data[[#This Row],[340B Price]]*'Drug Cost Impact Summary'!$D$13))</f>
        <v>#N/A</v>
      </c>
      <c r="M7" s="92" t="e">
        <f>(NDC_Data[[#This Row],[WAC Price]])*(NDC_Data[[#This Row],[Annual 340B Purchases]])</f>
        <v>#N/A</v>
      </c>
      <c r="N7" s="93" t="e">
        <f>(NDC_Data[[#This Row],[340B Price]]*NDC_Data[[#This Row],[Annual 340B Purchases]])-NDC_Data[[#This Row],[Annual Spend at 340B]]</f>
        <v>#N/A</v>
      </c>
      <c r="O7" s="93" t="e">
        <f>(K7-J7)*I7*'Drug Cost Impact Summary'!$E$13</f>
        <v>#N/A</v>
      </c>
      <c r="P7" s="93" t="e">
        <f>NDC_Data[[#This Row],[Annual Spend at WAC]]-NDC_Data[[#This Row],[Annual Spend at 340B]]</f>
        <v>#N/A</v>
      </c>
      <c r="Q7" s="94" t="str">
        <f>IFERROR(NDC_Data[[#This Row],[Annual Inrease in Upfront Inventory Spend]]/NDC_Data[[#This Row],[Annual Spend at 340B]],"0")</f>
        <v>0</v>
      </c>
      <c r="R7" s="93" t="e">
        <f>NDC_Data[[#This Row],[Annual Impact of Lost COGS Discount]]+NDC_Data[[#This Row],[Annual Impact of Denied Rebates]]</f>
        <v>#N/A</v>
      </c>
      <c r="S7" s="95" t="str">
        <f>IFERROR(NDC_Data[[#This Row],[Total Annual Increase in Net Spend]]/NDC_Data[[#This Row],[Annual Spend at 340B]],"0")</f>
        <v>0</v>
      </c>
      <c r="T7" s="86"/>
      <c r="U7" s="96" t="e">
        <f>(NDC_Data[[#This Row],[WAC Price]]-NDC_Data[[#This Row],[340B Price]])*(NDC_Data[[#This Row],[Annual 340B Purchases]]/365*30)</f>
        <v>#N/A</v>
      </c>
      <c r="V7" s="93" t="e">
        <f>(NDC_Data[[#This Row],[WAC Price]]-NDC_Data[[#This Row],[340B Price]])*(NDC_Data[[#This Row],[Annual 340B Purchases]]/365*45)</f>
        <v>#N/A</v>
      </c>
      <c r="W7" s="93" t="e">
        <f>(NDC_Data[[#This Row],[WAC Price]]-NDC_Data[[#This Row],[340B Price]])*(NDC_Data[[#This Row],[Annual 340B Purchases]]/365*60)</f>
        <v>#N/A</v>
      </c>
      <c r="X7" s="97" t="e">
        <f>(NDC_Data[[#This Row],[WAC Price]]-NDC_Data[[#This Row],[340B Price]])*(NDC_Data[[#This Row],[Annual 340B Purchases]]/365*90)</f>
        <v>#N/A</v>
      </c>
      <c r="Z7" s="77"/>
      <c r="AA7" s="78"/>
    </row>
    <row r="8" spans="1:27" x14ac:dyDescent="0.25">
      <c r="A8" s="79">
        <v>3089431</v>
      </c>
      <c r="B8" s="80" t="s">
        <v>36</v>
      </c>
      <c r="C8" s="32" t="s">
        <v>162</v>
      </c>
      <c r="D8" s="32" t="s">
        <v>20</v>
      </c>
      <c r="E8" s="32" t="s">
        <v>102</v>
      </c>
      <c r="F8" s="32" t="s">
        <v>102</v>
      </c>
      <c r="G8" s="32" t="s">
        <v>102</v>
      </c>
      <c r="H8" s="32" t="s">
        <v>155</v>
      </c>
      <c r="I8" s="81">
        <f>SUMIFS('Historical Purchases'!Q:Q,'Historical Purchases'!N:N,NDC_Data[[#This Row],[NDC]])</f>
        <v>0</v>
      </c>
      <c r="J8" s="10" t="e">
        <f>_xlfn.XLOOKUP(NDC_Data[[#This Row],[NDC]],'Pricing Data'!C:C,'Pricing Data'!F:F)</f>
        <v>#N/A</v>
      </c>
      <c r="K8" s="11" t="e">
        <f>_xlfn.XLOOKUP(NDC_Data[[#This Row],[NDC]],'Pricing Data'!C:C,'Pricing Data'!J:J)</f>
        <v>#N/A</v>
      </c>
      <c r="L8" s="82" t="e">
        <f>I8*(J8-(NDC_Data[[#This Row],[340B Price]]*'Drug Cost Impact Summary'!$D$13))</f>
        <v>#N/A</v>
      </c>
      <c r="M8" s="82" t="e">
        <f>(NDC_Data[[#This Row],[WAC Price]])*(NDC_Data[[#This Row],[Annual 340B Purchases]])</f>
        <v>#N/A</v>
      </c>
      <c r="N8" s="83" t="e">
        <f>(NDC_Data[[#This Row],[340B Price]]*NDC_Data[[#This Row],[Annual 340B Purchases]])-NDC_Data[[#This Row],[Annual Spend at 340B]]</f>
        <v>#N/A</v>
      </c>
      <c r="O8" s="83" t="e">
        <f>(K8-J8)*I8*'Drug Cost Impact Summary'!$E$13</f>
        <v>#N/A</v>
      </c>
      <c r="P8" s="83" t="e">
        <f>NDC_Data[[#This Row],[Annual Spend at WAC]]-NDC_Data[[#This Row],[Annual Spend at 340B]]</f>
        <v>#N/A</v>
      </c>
      <c r="Q8" s="84" t="str">
        <f>IFERROR(NDC_Data[[#This Row],[Annual Inrease in Upfront Inventory Spend]]/NDC_Data[[#This Row],[Annual Spend at 340B]],"0")</f>
        <v>0</v>
      </c>
      <c r="R8" s="83" t="e">
        <f>NDC_Data[[#This Row],[Annual Impact of Lost COGS Discount]]+NDC_Data[[#This Row],[Annual Impact of Denied Rebates]]</f>
        <v>#N/A</v>
      </c>
      <c r="S8" s="85" t="str">
        <f>IFERROR(NDC_Data[[#This Row],[Total Annual Increase in Net Spend]]/NDC_Data[[#This Row],[Annual Spend at 340B]],"0")</f>
        <v>0</v>
      </c>
      <c r="T8" s="86"/>
      <c r="U8" s="87" t="e">
        <f>(NDC_Data[[#This Row],[WAC Price]]-NDC_Data[[#This Row],[340B Price]])*(NDC_Data[[#This Row],[Annual 340B Purchases]]/365*30)</f>
        <v>#N/A</v>
      </c>
      <c r="V8" s="83" t="e">
        <f>(NDC_Data[[#This Row],[WAC Price]]-NDC_Data[[#This Row],[340B Price]])*(NDC_Data[[#This Row],[Annual 340B Purchases]]/365*45)</f>
        <v>#N/A</v>
      </c>
      <c r="W8" s="83" t="e">
        <f>(NDC_Data[[#This Row],[WAC Price]]-NDC_Data[[#This Row],[340B Price]])*(NDC_Data[[#This Row],[Annual 340B Purchases]]/365*60)</f>
        <v>#N/A</v>
      </c>
      <c r="X8" s="88" t="e">
        <f>(NDC_Data[[#This Row],[WAC Price]]-NDC_Data[[#This Row],[340B Price]])*(NDC_Data[[#This Row],[Annual 340B Purchases]]/365*90)</f>
        <v>#N/A</v>
      </c>
      <c r="Z8" s="77"/>
      <c r="AA8" s="78"/>
    </row>
    <row r="9" spans="1:27" x14ac:dyDescent="0.25">
      <c r="A9" s="89">
        <v>3089470</v>
      </c>
      <c r="B9" s="90" t="s">
        <v>36</v>
      </c>
      <c r="C9" s="91" t="s">
        <v>162</v>
      </c>
      <c r="D9" s="91" t="s">
        <v>20</v>
      </c>
      <c r="E9" s="91" t="s">
        <v>102</v>
      </c>
      <c r="F9" s="91" t="s">
        <v>102</v>
      </c>
      <c r="G9" s="91" t="s">
        <v>102</v>
      </c>
      <c r="H9" s="91" t="s">
        <v>163</v>
      </c>
      <c r="I9" s="81">
        <f>SUMIFS('Historical Purchases'!Q:Q,'Historical Purchases'!N:N,NDC_Data[[#This Row],[NDC]])</f>
        <v>0</v>
      </c>
      <c r="J9" s="10" t="e">
        <f>_xlfn.XLOOKUP(NDC_Data[[#This Row],[NDC]],'Pricing Data'!C:C,'Pricing Data'!F:F)</f>
        <v>#N/A</v>
      </c>
      <c r="K9" s="11" t="e">
        <f>_xlfn.XLOOKUP(NDC_Data[[#This Row],[NDC]],'Pricing Data'!C:C,'Pricing Data'!J:J)</f>
        <v>#N/A</v>
      </c>
      <c r="L9" s="92" t="e">
        <f>I9*(J9-(NDC_Data[[#This Row],[340B Price]]*'Drug Cost Impact Summary'!$D$13))</f>
        <v>#N/A</v>
      </c>
      <c r="M9" s="92" t="e">
        <f>(NDC_Data[[#This Row],[WAC Price]])*(NDC_Data[[#This Row],[Annual 340B Purchases]])</f>
        <v>#N/A</v>
      </c>
      <c r="N9" s="93" t="e">
        <f>(NDC_Data[[#This Row],[340B Price]]*NDC_Data[[#This Row],[Annual 340B Purchases]])-NDC_Data[[#This Row],[Annual Spend at 340B]]</f>
        <v>#N/A</v>
      </c>
      <c r="O9" s="93" t="e">
        <f>(K9-J9)*I9*'Drug Cost Impact Summary'!$E$13</f>
        <v>#N/A</v>
      </c>
      <c r="P9" s="93" t="e">
        <f>NDC_Data[[#This Row],[Annual Spend at WAC]]-NDC_Data[[#This Row],[Annual Spend at 340B]]</f>
        <v>#N/A</v>
      </c>
      <c r="Q9" s="94" t="str">
        <f>IFERROR(NDC_Data[[#This Row],[Annual Inrease in Upfront Inventory Spend]]/NDC_Data[[#This Row],[Annual Spend at 340B]],"0")</f>
        <v>0</v>
      </c>
      <c r="R9" s="93" t="e">
        <f>NDC_Data[[#This Row],[Annual Impact of Lost COGS Discount]]+NDC_Data[[#This Row],[Annual Impact of Denied Rebates]]</f>
        <v>#N/A</v>
      </c>
      <c r="S9" s="95" t="str">
        <f>IFERROR(NDC_Data[[#This Row],[Total Annual Increase in Net Spend]]/NDC_Data[[#This Row],[Annual Spend at 340B]],"0")</f>
        <v>0</v>
      </c>
      <c r="T9" s="86"/>
      <c r="U9" s="96" t="e">
        <f>(NDC_Data[[#This Row],[WAC Price]]-NDC_Data[[#This Row],[340B Price]])*(NDC_Data[[#This Row],[Annual 340B Purchases]]/365*30)</f>
        <v>#N/A</v>
      </c>
      <c r="V9" s="93" t="e">
        <f>(NDC_Data[[#This Row],[WAC Price]]-NDC_Data[[#This Row],[340B Price]])*(NDC_Data[[#This Row],[Annual 340B Purchases]]/365*45)</f>
        <v>#N/A</v>
      </c>
      <c r="W9" s="93" t="e">
        <f>(NDC_Data[[#This Row],[WAC Price]]-NDC_Data[[#This Row],[340B Price]])*(NDC_Data[[#This Row],[Annual 340B Purchases]]/365*60)</f>
        <v>#N/A</v>
      </c>
      <c r="X9" s="97" t="e">
        <f>(NDC_Data[[#This Row],[WAC Price]]-NDC_Data[[#This Row],[340B Price]])*(NDC_Data[[#This Row],[Annual 340B Purchases]]/365*90)</f>
        <v>#N/A</v>
      </c>
      <c r="Z9" s="77"/>
      <c r="AA9" s="78"/>
    </row>
    <row r="10" spans="1:27" x14ac:dyDescent="0.25">
      <c r="A10" s="79">
        <v>3376474</v>
      </c>
      <c r="B10" s="80" t="s">
        <v>36</v>
      </c>
      <c r="C10" s="32" t="s">
        <v>164</v>
      </c>
      <c r="D10" s="32" t="s">
        <v>20</v>
      </c>
      <c r="E10" s="32" t="s">
        <v>102</v>
      </c>
      <c r="F10" s="32" t="s">
        <v>102</v>
      </c>
      <c r="G10" s="32" t="s">
        <v>102</v>
      </c>
      <c r="H10" s="32" t="s">
        <v>163</v>
      </c>
      <c r="I10" s="81">
        <f>SUMIFS('Historical Purchases'!Q:Q,'Historical Purchases'!N:N,NDC_Data[[#This Row],[NDC]])</f>
        <v>0</v>
      </c>
      <c r="J10" s="10" t="e">
        <f>_xlfn.XLOOKUP(NDC_Data[[#This Row],[NDC]],'Pricing Data'!C:C,'Pricing Data'!F:F)</f>
        <v>#N/A</v>
      </c>
      <c r="K10" s="11" t="e">
        <f>_xlfn.XLOOKUP(NDC_Data[[#This Row],[NDC]],'Pricing Data'!C:C,'Pricing Data'!J:J)</f>
        <v>#N/A</v>
      </c>
      <c r="L10" s="82" t="e">
        <f>I10*(J10-(NDC_Data[[#This Row],[340B Price]]*'Drug Cost Impact Summary'!$D$13))</f>
        <v>#N/A</v>
      </c>
      <c r="M10" s="82" t="e">
        <f>(NDC_Data[[#This Row],[WAC Price]])*(NDC_Data[[#This Row],[Annual 340B Purchases]])</f>
        <v>#N/A</v>
      </c>
      <c r="N10" s="83" t="e">
        <f>(NDC_Data[[#This Row],[340B Price]]*NDC_Data[[#This Row],[Annual 340B Purchases]])-NDC_Data[[#This Row],[Annual Spend at 340B]]</f>
        <v>#N/A</v>
      </c>
      <c r="O10" s="83" t="e">
        <f>(K10-J10)*I10*'Drug Cost Impact Summary'!$E$13</f>
        <v>#N/A</v>
      </c>
      <c r="P10" s="83" t="e">
        <f>NDC_Data[[#This Row],[Annual Spend at WAC]]-NDC_Data[[#This Row],[Annual Spend at 340B]]</f>
        <v>#N/A</v>
      </c>
      <c r="Q10" s="84" t="str">
        <f>IFERROR(NDC_Data[[#This Row],[Annual Inrease in Upfront Inventory Spend]]/NDC_Data[[#This Row],[Annual Spend at 340B]],"0")</f>
        <v>0</v>
      </c>
      <c r="R10" s="83" t="e">
        <f>NDC_Data[[#This Row],[Annual Impact of Lost COGS Discount]]+NDC_Data[[#This Row],[Annual Impact of Denied Rebates]]</f>
        <v>#N/A</v>
      </c>
      <c r="S10" s="85" t="str">
        <f>IFERROR(NDC_Data[[#This Row],[Total Annual Increase in Net Spend]]/NDC_Data[[#This Row],[Annual Spend at 340B]],"0")</f>
        <v>0</v>
      </c>
      <c r="T10" s="86"/>
      <c r="U10" s="87" t="e">
        <f>(NDC_Data[[#This Row],[WAC Price]]-NDC_Data[[#This Row],[340B Price]])*(NDC_Data[[#This Row],[Annual 340B Purchases]]/365*30)</f>
        <v>#N/A</v>
      </c>
      <c r="V10" s="83" t="e">
        <f>(NDC_Data[[#This Row],[WAC Price]]-NDC_Data[[#This Row],[340B Price]])*(NDC_Data[[#This Row],[Annual 340B Purchases]]/365*45)</f>
        <v>#N/A</v>
      </c>
      <c r="W10" s="83" t="e">
        <f>(NDC_Data[[#This Row],[WAC Price]]-NDC_Data[[#This Row],[340B Price]])*(NDC_Data[[#This Row],[Annual 340B Purchases]]/365*60)</f>
        <v>#N/A</v>
      </c>
      <c r="X10" s="88" t="e">
        <f>(NDC_Data[[#This Row],[WAC Price]]-NDC_Data[[#This Row],[340B Price]])*(NDC_Data[[#This Row],[Annual 340B Purchases]]/365*90)</f>
        <v>#N/A</v>
      </c>
      <c r="Z10" s="77"/>
      <c r="AA10" s="78"/>
    </row>
    <row r="11" spans="1:27" x14ac:dyDescent="0.25">
      <c r="A11" s="89">
        <v>58406001004</v>
      </c>
      <c r="B11" s="90" t="s">
        <v>37</v>
      </c>
      <c r="C11" s="91" t="s">
        <v>125</v>
      </c>
      <c r="D11" s="91" t="s">
        <v>17</v>
      </c>
      <c r="E11" s="91" t="s">
        <v>102</v>
      </c>
      <c r="F11" s="91" t="s">
        <v>102</v>
      </c>
      <c r="G11" s="91" t="s">
        <v>102</v>
      </c>
      <c r="H11" s="91" t="s">
        <v>126</v>
      </c>
      <c r="I11" s="81">
        <f>SUMIFS('Historical Purchases'!Q:Q,'Historical Purchases'!N:N,NDC_Data[[#This Row],[NDC]])</f>
        <v>0</v>
      </c>
      <c r="J11" s="10" t="e">
        <f>_xlfn.XLOOKUP(NDC_Data[[#This Row],[NDC]],'Pricing Data'!C:C,'Pricing Data'!F:F)</f>
        <v>#N/A</v>
      </c>
      <c r="K11" s="11" t="e">
        <f>_xlfn.XLOOKUP(NDC_Data[[#This Row],[NDC]],'Pricing Data'!C:C,'Pricing Data'!J:J)</f>
        <v>#N/A</v>
      </c>
      <c r="L11" s="92" t="e">
        <f>I11*(J11-(NDC_Data[[#This Row],[340B Price]]*'Drug Cost Impact Summary'!$D$13))</f>
        <v>#N/A</v>
      </c>
      <c r="M11" s="92" t="e">
        <f>(NDC_Data[[#This Row],[WAC Price]])*(NDC_Data[[#This Row],[Annual 340B Purchases]])</f>
        <v>#N/A</v>
      </c>
      <c r="N11" s="93" t="e">
        <f>(NDC_Data[[#This Row],[340B Price]]*NDC_Data[[#This Row],[Annual 340B Purchases]])-NDC_Data[[#This Row],[Annual Spend at 340B]]</f>
        <v>#N/A</v>
      </c>
      <c r="O11" s="93" t="e">
        <f>(K11-J11)*I11*'Drug Cost Impact Summary'!$E$13</f>
        <v>#N/A</v>
      </c>
      <c r="P11" s="93" t="e">
        <f>NDC_Data[[#This Row],[Annual Spend at WAC]]-NDC_Data[[#This Row],[Annual Spend at 340B]]</f>
        <v>#N/A</v>
      </c>
      <c r="Q11" s="94" t="str">
        <f>IFERROR(NDC_Data[[#This Row],[Annual Inrease in Upfront Inventory Spend]]/NDC_Data[[#This Row],[Annual Spend at 340B]],"0")</f>
        <v>0</v>
      </c>
      <c r="R11" s="93" t="e">
        <f>NDC_Data[[#This Row],[Annual Impact of Lost COGS Discount]]+NDC_Data[[#This Row],[Annual Impact of Denied Rebates]]</f>
        <v>#N/A</v>
      </c>
      <c r="S11" s="95" t="str">
        <f>IFERROR(NDC_Data[[#This Row],[Total Annual Increase in Net Spend]]/NDC_Data[[#This Row],[Annual Spend at 340B]],"0")</f>
        <v>0</v>
      </c>
      <c r="T11" s="86"/>
      <c r="U11" s="96" t="e">
        <f>(NDC_Data[[#This Row],[WAC Price]]-NDC_Data[[#This Row],[340B Price]])*(NDC_Data[[#This Row],[Annual 340B Purchases]]/365*30)</f>
        <v>#N/A</v>
      </c>
      <c r="V11" s="93" t="e">
        <f>(NDC_Data[[#This Row],[WAC Price]]-NDC_Data[[#This Row],[340B Price]])*(NDC_Data[[#This Row],[Annual 340B Purchases]]/365*45)</f>
        <v>#N/A</v>
      </c>
      <c r="W11" s="93" t="e">
        <f>(NDC_Data[[#This Row],[WAC Price]]-NDC_Data[[#This Row],[340B Price]])*(NDC_Data[[#This Row],[Annual 340B Purchases]]/365*60)</f>
        <v>#N/A</v>
      </c>
      <c r="X11" s="97" t="e">
        <f>(NDC_Data[[#This Row],[WAC Price]]-NDC_Data[[#This Row],[340B Price]])*(NDC_Data[[#This Row],[Annual 340B Purchases]]/365*90)</f>
        <v>#N/A</v>
      </c>
      <c r="Z11" s="77"/>
      <c r="AA11" s="78"/>
    </row>
    <row r="12" spans="1:27" x14ac:dyDescent="0.25">
      <c r="A12" s="79">
        <v>58406005504</v>
      </c>
      <c r="B12" s="80" t="s">
        <v>37</v>
      </c>
      <c r="C12" s="32" t="s">
        <v>127</v>
      </c>
      <c r="D12" s="32" t="s">
        <v>17</v>
      </c>
      <c r="E12" s="32" t="s">
        <v>102</v>
      </c>
      <c r="F12" s="32" t="s">
        <v>102</v>
      </c>
      <c r="G12" s="32" t="s">
        <v>102</v>
      </c>
      <c r="H12" s="32" t="s">
        <v>126</v>
      </c>
      <c r="I12" s="81">
        <f>SUMIFS('Historical Purchases'!Q:Q,'Historical Purchases'!N:N,NDC_Data[[#This Row],[NDC]])</f>
        <v>0</v>
      </c>
      <c r="J12" s="10" t="e">
        <f>_xlfn.XLOOKUP(NDC_Data[[#This Row],[NDC]],'Pricing Data'!C:C,'Pricing Data'!F:F)</f>
        <v>#N/A</v>
      </c>
      <c r="K12" s="11" t="e">
        <f>_xlfn.XLOOKUP(NDC_Data[[#This Row],[NDC]],'Pricing Data'!C:C,'Pricing Data'!J:J)</f>
        <v>#N/A</v>
      </c>
      <c r="L12" s="82" t="e">
        <f>I12*(J12-(NDC_Data[[#This Row],[340B Price]]*'Drug Cost Impact Summary'!$D$13))</f>
        <v>#N/A</v>
      </c>
      <c r="M12" s="82" t="e">
        <f>(NDC_Data[[#This Row],[WAC Price]])*(NDC_Data[[#This Row],[Annual 340B Purchases]])</f>
        <v>#N/A</v>
      </c>
      <c r="N12" s="83" t="e">
        <f>(NDC_Data[[#This Row],[340B Price]]*NDC_Data[[#This Row],[Annual 340B Purchases]])-NDC_Data[[#This Row],[Annual Spend at 340B]]</f>
        <v>#N/A</v>
      </c>
      <c r="O12" s="83" t="e">
        <f>(K12-J12)*I12*'Drug Cost Impact Summary'!$E$13</f>
        <v>#N/A</v>
      </c>
      <c r="P12" s="83" t="e">
        <f>NDC_Data[[#This Row],[Annual Spend at WAC]]-NDC_Data[[#This Row],[Annual Spend at 340B]]</f>
        <v>#N/A</v>
      </c>
      <c r="Q12" s="84" t="str">
        <f>IFERROR(NDC_Data[[#This Row],[Annual Inrease in Upfront Inventory Spend]]/NDC_Data[[#This Row],[Annual Spend at 340B]],"0")</f>
        <v>0</v>
      </c>
      <c r="R12" s="83" t="e">
        <f>NDC_Data[[#This Row],[Annual Impact of Lost COGS Discount]]+NDC_Data[[#This Row],[Annual Impact of Denied Rebates]]</f>
        <v>#N/A</v>
      </c>
      <c r="S12" s="85" t="str">
        <f>IFERROR(NDC_Data[[#This Row],[Total Annual Increase in Net Spend]]/NDC_Data[[#This Row],[Annual Spend at 340B]],"0")</f>
        <v>0</v>
      </c>
      <c r="T12" s="86"/>
      <c r="U12" s="87" t="e">
        <f>(NDC_Data[[#This Row],[WAC Price]]-NDC_Data[[#This Row],[340B Price]])*(NDC_Data[[#This Row],[Annual 340B Purchases]]/365*30)</f>
        <v>#N/A</v>
      </c>
      <c r="V12" s="83" t="e">
        <f>(NDC_Data[[#This Row],[WAC Price]]-NDC_Data[[#This Row],[340B Price]])*(NDC_Data[[#This Row],[Annual 340B Purchases]]/365*45)</f>
        <v>#N/A</v>
      </c>
      <c r="W12" s="83" t="e">
        <f>(NDC_Data[[#This Row],[WAC Price]]-NDC_Data[[#This Row],[340B Price]])*(NDC_Data[[#This Row],[Annual 340B Purchases]]/365*60)</f>
        <v>#N/A</v>
      </c>
      <c r="X12" s="88" t="e">
        <f>(NDC_Data[[#This Row],[WAC Price]]-NDC_Data[[#This Row],[340B Price]])*(NDC_Data[[#This Row],[Annual 340B Purchases]]/365*90)</f>
        <v>#N/A</v>
      </c>
      <c r="Z12" s="77"/>
      <c r="AA12" s="78"/>
    </row>
    <row r="13" spans="1:27" x14ac:dyDescent="0.25">
      <c r="A13" s="89">
        <v>58406004404</v>
      </c>
      <c r="B13" s="90" t="s">
        <v>37</v>
      </c>
      <c r="C13" s="91" t="s">
        <v>128</v>
      </c>
      <c r="D13" s="91" t="s">
        <v>17</v>
      </c>
      <c r="E13" s="91" t="s">
        <v>102</v>
      </c>
      <c r="F13" s="91" t="s">
        <v>102</v>
      </c>
      <c r="G13" s="91" t="s">
        <v>102</v>
      </c>
      <c r="H13" s="91" t="s">
        <v>129</v>
      </c>
      <c r="I13" s="81">
        <f>SUMIFS('Historical Purchases'!Q:Q,'Historical Purchases'!N:N,NDC_Data[[#This Row],[NDC]])</f>
        <v>0</v>
      </c>
      <c r="J13" s="10" t="e">
        <f>_xlfn.XLOOKUP(NDC_Data[[#This Row],[NDC]],'Pricing Data'!C:C,'Pricing Data'!F:F)</f>
        <v>#N/A</v>
      </c>
      <c r="K13" s="11" t="e">
        <f>_xlfn.XLOOKUP(NDC_Data[[#This Row],[NDC]],'Pricing Data'!C:C,'Pricing Data'!J:J)</f>
        <v>#N/A</v>
      </c>
      <c r="L13" s="92" t="e">
        <f>I13*(J13-(NDC_Data[[#This Row],[340B Price]]*'Drug Cost Impact Summary'!$D$13))</f>
        <v>#N/A</v>
      </c>
      <c r="M13" s="92" t="e">
        <f>(NDC_Data[[#This Row],[WAC Price]])*(NDC_Data[[#This Row],[Annual 340B Purchases]])</f>
        <v>#N/A</v>
      </c>
      <c r="N13" s="93" t="e">
        <f>(NDC_Data[[#This Row],[340B Price]]*NDC_Data[[#This Row],[Annual 340B Purchases]])-NDC_Data[[#This Row],[Annual Spend at 340B]]</f>
        <v>#N/A</v>
      </c>
      <c r="O13" s="93" t="e">
        <f>(K13-J13)*I13*'Drug Cost Impact Summary'!$E$13</f>
        <v>#N/A</v>
      </c>
      <c r="P13" s="93" t="e">
        <f>NDC_Data[[#This Row],[Annual Spend at WAC]]-NDC_Data[[#This Row],[Annual Spend at 340B]]</f>
        <v>#N/A</v>
      </c>
      <c r="Q13" s="94" t="str">
        <f>IFERROR(NDC_Data[[#This Row],[Annual Inrease in Upfront Inventory Spend]]/NDC_Data[[#This Row],[Annual Spend at 340B]],"0")</f>
        <v>0</v>
      </c>
      <c r="R13" s="93" t="e">
        <f>NDC_Data[[#This Row],[Annual Impact of Lost COGS Discount]]+NDC_Data[[#This Row],[Annual Impact of Denied Rebates]]</f>
        <v>#N/A</v>
      </c>
      <c r="S13" s="95" t="str">
        <f>IFERROR(NDC_Data[[#This Row],[Total Annual Increase in Net Spend]]/NDC_Data[[#This Row],[Annual Spend at 340B]],"0")</f>
        <v>0</v>
      </c>
      <c r="T13" s="86"/>
      <c r="U13" s="96" t="e">
        <f>(NDC_Data[[#This Row],[WAC Price]]-NDC_Data[[#This Row],[340B Price]])*(NDC_Data[[#This Row],[Annual 340B Purchases]]/365*30)</f>
        <v>#N/A</v>
      </c>
      <c r="V13" s="93" t="e">
        <f>(NDC_Data[[#This Row],[WAC Price]]-NDC_Data[[#This Row],[340B Price]])*(NDC_Data[[#This Row],[Annual 340B Purchases]]/365*45)</f>
        <v>#N/A</v>
      </c>
      <c r="W13" s="93" t="e">
        <f>(NDC_Data[[#This Row],[WAC Price]]-NDC_Data[[#This Row],[340B Price]])*(NDC_Data[[#This Row],[Annual 340B Purchases]]/365*60)</f>
        <v>#N/A</v>
      </c>
      <c r="X13" s="97" t="e">
        <f>(NDC_Data[[#This Row],[WAC Price]]-NDC_Data[[#This Row],[340B Price]])*(NDC_Data[[#This Row],[Annual 340B Purchases]]/365*90)</f>
        <v>#N/A</v>
      </c>
      <c r="Z13" s="77"/>
      <c r="AA13" s="78"/>
    </row>
    <row r="14" spans="1:27" x14ac:dyDescent="0.25">
      <c r="A14" s="79">
        <v>58406003204</v>
      </c>
      <c r="B14" s="80" t="s">
        <v>37</v>
      </c>
      <c r="C14" s="32" t="s">
        <v>130</v>
      </c>
      <c r="D14" s="32" t="s">
        <v>17</v>
      </c>
      <c r="E14" s="32" t="s">
        <v>102</v>
      </c>
      <c r="F14" s="32" t="s">
        <v>102</v>
      </c>
      <c r="G14" s="32" t="s">
        <v>102</v>
      </c>
      <c r="H14" s="32" t="s">
        <v>129</v>
      </c>
      <c r="I14" s="81">
        <f>SUMIFS('Historical Purchases'!Q:Q,'Historical Purchases'!N:N,NDC_Data[[#This Row],[NDC]])</f>
        <v>0</v>
      </c>
      <c r="J14" s="10" t="e">
        <f>_xlfn.XLOOKUP(NDC_Data[[#This Row],[NDC]],'Pricing Data'!C:C,'Pricing Data'!F:F)</f>
        <v>#N/A</v>
      </c>
      <c r="K14" s="11" t="e">
        <f>_xlfn.XLOOKUP(NDC_Data[[#This Row],[NDC]],'Pricing Data'!C:C,'Pricing Data'!J:J)</f>
        <v>#N/A</v>
      </c>
      <c r="L14" s="82" t="e">
        <f>I14*(J14-(NDC_Data[[#This Row],[340B Price]]*'Drug Cost Impact Summary'!$D$13))</f>
        <v>#N/A</v>
      </c>
      <c r="M14" s="82" t="e">
        <f>(NDC_Data[[#This Row],[WAC Price]])*(NDC_Data[[#This Row],[Annual 340B Purchases]])</f>
        <v>#N/A</v>
      </c>
      <c r="N14" s="83" t="e">
        <f>(NDC_Data[[#This Row],[340B Price]]*NDC_Data[[#This Row],[Annual 340B Purchases]])-NDC_Data[[#This Row],[Annual Spend at 340B]]</f>
        <v>#N/A</v>
      </c>
      <c r="O14" s="83" t="e">
        <f>(K14-J14)*I14*'Drug Cost Impact Summary'!$E$13</f>
        <v>#N/A</v>
      </c>
      <c r="P14" s="83" t="e">
        <f>NDC_Data[[#This Row],[Annual Spend at WAC]]-NDC_Data[[#This Row],[Annual Spend at 340B]]</f>
        <v>#N/A</v>
      </c>
      <c r="Q14" s="84" t="str">
        <f>IFERROR(NDC_Data[[#This Row],[Annual Inrease in Upfront Inventory Spend]]/NDC_Data[[#This Row],[Annual Spend at 340B]],"0")</f>
        <v>0</v>
      </c>
      <c r="R14" s="83" t="e">
        <f>NDC_Data[[#This Row],[Annual Impact of Lost COGS Discount]]+NDC_Data[[#This Row],[Annual Impact of Denied Rebates]]</f>
        <v>#N/A</v>
      </c>
      <c r="S14" s="85" t="str">
        <f>IFERROR(NDC_Data[[#This Row],[Total Annual Increase in Net Spend]]/NDC_Data[[#This Row],[Annual Spend at 340B]],"0")</f>
        <v>0</v>
      </c>
      <c r="T14" s="86"/>
      <c r="U14" s="87" t="e">
        <f>(NDC_Data[[#This Row],[WAC Price]]-NDC_Data[[#This Row],[340B Price]])*(NDC_Data[[#This Row],[Annual 340B Purchases]]/365*30)</f>
        <v>#N/A</v>
      </c>
      <c r="V14" s="83" t="e">
        <f>(NDC_Data[[#This Row],[WAC Price]]-NDC_Data[[#This Row],[340B Price]])*(NDC_Data[[#This Row],[Annual 340B Purchases]]/365*45)</f>
        <v>#N/A</v>
      </c>
      <c r="W14" s="83" t="e">
        <f>(NDC_Data[[#This Row],[WAC Price]]-NDC_Data[[#This Row],[340B Price]])*(NDC_Data[[#This Row],[Annual 340B Purchases]]/365*60)</f>
        <v>#N/A</v>
      </c>
      <c r="X14" s="88" t="e">
        <f>(NDC_Data[[#This Row],[WAC Price]]-NDC_Data[[#This Row],[340B Price]])*(NDC_Data[[#This Row],[Annual 340B Purchases]]/365*90)</f>
        <v>#N/A</v>
      </c>
      <c r="Z14" s="77"/>
      <c r="AA14" s="78"/>
    </row>
    <row r="15" spans="1:27" x14ac:dyDescent="0.25">
      <c r="A15" s="89">
        <v>58406002104</v>
      </c>
      <c r="B15" s="90" t="s">
        <v>37</v>
      </c>
      <c r="C15" s="91" t="s">
        <v>131</v>
      </c>
      <c r="D15" s="91" t="s">
        <v>17</v>
      </c>
      <c r="E15" s="91" t="s">
        <v>102</v>
      </c>
      <c r="F15" s="91" t="s">
        <v>102</v>
      </c>
      <c r="G15" s="91" t="s">
        <v>102</v>
      </c>
      <c r="H15" s="91" t="s">
        <v>129</v>
      </c>
      <c r="I15" s="81">
        <f>SUMIFS('Historical Purchases'!Q:Q,'Historical Purchases'!N:N,NDC_Data[[#This Row],[NDC]])</f>
        <v>0</v>
      </c>
      <c r="J15" s="10" t="e">
        <f>_xlfn.XLOOKUP(NDC_Data[[#This Row],[NDC]],'Pricing Data'!C:C,'Pricing Data'!F:F)</f>
        <v>#N/A</v>
      </c>
      <c r="K15" s="11" t="e">
        <f>_xlfn.XLOOKUP(NDC_Data[[#This Row],[NDC]],'Pricing Data'!C:C,'Pricing Data'!J:J)</f>
        <v>#N/A</v>
      </c>
      <c r="L15" s="92" t="e">
        <f>I15*(J15-(NDC_Data[[#This Row],[340B Price]]*'Drug Cost Impact Summary'!$D$13))</f>
        <v>#N/A</v>
      </c>
      <c r="M15" s="92" t="e">
        <f>(NDC_Data[[#This Row],[WAC Price]])*(NDC_Data[[#This Row],[Annual 340B Purchases]])</f>
        <v>#N/A</v>
      </c>
      <c r="N15" s="93" t="e">
        <f>(NDC_Data[[#This Row],[340B Price]]*NDC_Data[[#This Row],[Annual 340B Purchases]])-NDC_Data[[#This Row],[Annual Spend at 340B]]</f>
        <v>#N/A</v>
      </c>
      <c r="O15" s="93" t="e">
        <f>(K15-J15)*I15*'Drug Cost Impact Summary'!$E$13</f>
        <v>#N/A</v>
      </c>
      <c r="P15" s="93" t="e">
        <f>NDC_Data[[#This Row],[Annual Spend at WAC]]-NDC_Data[[#This Row],[Annual Spend at 340B]]</f>
        <v>#N/A</v>
      </c>
      <c r="Q15" s="94" t="str">
        <f>IFERROR(NDC_Data[[#This Row],[Annual Inrease in Upfront Inventory Spend]]/NDC_Data[[#This Row],[Annual Spend at 340B]],"0")</f>
        <v>0</v>
      </c>
      <c r="R15" s="93" t="e">
        <f>NDC_Data[[#This Row],[Annual Impact of Lost COGS Discount]]+NDC_Data[[#This Row],[Annual Impact of Denied Rebates]]</f>
        <v>#N/A</v>
      </c>
      <c r="S15" s="95" t="str">
        <f>IFERROR(NDC_Data[[#This Row],[Total Annual Increase in Net Spend]]/NDC_Data[[#This Row],[Annual Spend at 340B]],"0")</f>
        <v>0</v>
      </c>
      <c r="T15" s="86"/>
      <c r="U15" s="96" t="e">
        <f>(NDC_Data[[#This Row],[WAC Price]]-NDC_Data[[#This Row],[340B Price]])*(NDC_Data[[#This Row],[Annual 340B Purchases]]/365*30)</f>
        <v>#N/A</v>
      </c>
      <c r="V15" s="93" t="e">
        <f>(NDC_Data[[#This Row],[WAC Price]]-NDC_Data[[#This Row],[340B Price]])*(NDC_Data[[#This Row],[Annual 340B Purchases]]/365*45)</f>
        <v>#N/A</v>
      </c>
      <c r="W15" s="93" t="e">
        <f>(NDC_Data[[#This Row],[WAC Price]]-NDC_Data[[#This Row],[340B Price]])*(NDC_Data[[#This Row],[Annual 340B Purchases]]/365*60)</f>
        <v>#N/A</v>
      </c>
      <c r="X15" s="97" t="e">
        <f>(NDC_Data[[#This Row],[WAC Price]]-NDC_Data[[#This Row],[340B Price]])*(NDC_Data[[#This Row],[Annual 340B Purchases]]/365*90)</f>
        <v>#N/A</v>
      </c>
      <c r="Z15" s="77"/>
      <c r="AA15" s="78"/>
    </row>
    <row r="16" spans="1:27" x14ac:dyDescent="0.25">
      <c r="A16" s="79">
        <v>310621030</v>
      </c>
      <c r="B16" s="80" t="s">
        <v>39</v>
      </c>
      <c r="C16" s="32" t="s">
        <v>148</v>
      </c>
      <c r="D16" s="32" t="s">
        <v>18</v>
      </c>
      <c r="E16" s="32" t="s">
        <v>102</v>
      </c>
      <c r="F16" s="32" t="s">
        <v>102</v>
      </c>
      <c r="G16" s="32" t="s">
        <v>102</v>
      </c>
      <c r="H16" s="32" t="s">
        <v>117</v>
      </c>
      <c r="I16" s="81">
        <f>SUMIFS('Historical Purchases'!Q:Q,'Historical Purchases'!N:N,NDC_Data[[#This Row],[NDC]])</f>
        <v>0</v>
      </c>
      <c r="J16" s="10" t="e">
        <f>_xlfn.XLOOKUP(NDC_Data[[#This Row],[NDC]],'Pricing Data'!C:C,'Pricing Data'!F:F)</f>
        <v>#N/A</v>
      </c>
      <c r="K16" s="11" t="e">
        <f>_xlfn.XLOOKUP(NDC_Data[[#This Row],[NDC]],'Pricing Data'!C:C,'Pricing Data'!J:J)</f>
        <v>#N/A</v>
      </c>
      <c r="L16" s="82" t="e">
        <f>I16*(J16-(NDC_Data[[#This Row],[340B Price]]*'Drug Cost Impact Summary'!$D$13))</f>
        <v>#N/A</v>
      </c>
      <c r="M16" s="82" t="e">
        <f>(NDC_Data[[#This Row],[WAC Price]])*(NDC_Data[[#This Row],[Annual 340B Purchases]])</f>
        <v>#N/A</v>
      </c>
      <c r="N16" s="83" t="e">
        <f>(NDC_Data[[#This Row],[340B Price]]*NDC_Data[[#This Row],[Annual 340B Purchases]])-NDC_Data[[#This Row],[Annual Spend at 340B]]</f>
        <v>#N/A</v>
      </c>
      <c r="O16" s="83" t="e">
        <f>(K16-J16)*I16*'Drug Cost Impact Summary'!$E$13</f>
        <v>#N/A</v>
      </c>
      <c r="P16" s="83" t="e">
        <f>NDC_Data[[#This Row],[Annual Spend at WAC]]-NDC_Data[[#This Row],[Annual Spend at 340B]]</f>
        <v>#N/A</v>
      </c>
      <c r="Q16" s="84" t="str">
        <f>IFERROR(NDC_Data[[#This Row],[Annual Inrease in Upfront Inventory Spend]]/NDC_Data[[#This Row],[Annual Spend at 340B]],"0")</f>
        <v>0</v>
      </c>
      <c r="R16" s="83" t="e">
        <f>NDC_Data[[#This Row],[Annual Impact of Lost COGS Discount]]+NDC_Data[[#This Row],[Annual Impact of Denied Rebates]]</f>
        <v>#N/A</v>
      </c>
      <c r="S16" s="85" t="str">
        <f>IFERROR(NDC_Data[[#This Row],[Total Annual Increase in Net Spend]]/NDC_Data[[#This Row],[Annual Spend at 340B]],"0")</f>
        <v>0</v>
      </c>
      <c r="T16" s="86"/>
      <c r="U16" s="87" t="e">
        <f>(NDC_Data[[#This Row],[WAC Price]]-NDC_Data[[#This Row],[340B Price]])*(NDC_Data[[#This Row],[Annual 340B Purchases]]/365*30)</f>
        <v>#N/A</v>
      </c>
      <c r="V16" s="83" t="e">
        <f>(NDC_Data[[#This Row],[WAC Price]]-NDC_Data[[#This Row],[340B Price]])*(NDC_Data[[#This Row],[Annual 340B Purchases]]/365*45)</f>
        <v>#N/A</v>
      </c>
      <c r="W16" s="83" t="e">
        <f>(NDC_Data[[#This Row],[WAC Price]]-NDC_Data[[#This Row],[340B Price]])*(NDC_Data[[#This Row],[Annual 340B Purchases]]/365*60)</f>
        <v>#N/A</v>
      </c>
      <c r="X16" s="88" t="e">
        <f>(NDC_Data[[#This Row],[WAC Price]]-NDC_Data[[#This Row],[340B Price]])*(NDC_Data[[#This Row],[Annual 340B Purchases]]/365*90)</f>
        <v>#N/A</v>
      </c>
      <c r="Z16" s="77"/>
      <c r="AA16" s="78"/>
    </row>
    <row r="17" spans="1:27" x14ac:dyDescent="0.25">
      <c r="A17" s="89">
        <v>310621039</v>
      </c>
      <c r="B17" s="90" t="s">
        <v>39</v>
      </c>
      <c r="C17" s="91" t="s">
        <v>148</v>
      </c>
      <c r="D17" s="91" t="s">
        <v>18</v>
      </c>
      <c r="E17" s="91" t="s">
        <v>102</v>
      </c>
      <c r="F17" s="91" t="s">
        <v>102</v>
      </c>
      <c r="G17" s="91" t="s">
        <v>102</v>
      </c>
      <c r="H17" s="91" t="s">
        <v>117</v>
      </c>
      <c r="I17" s="81">
        <f>SUMIFS('Historical Purchases'!Q:Q,'Historical Purchases'!N:N,NDC_Data[[#This Row],[NDC]])</f>
        <v>0</v>
      </c>
      <c r="J17" s="10" t="e">
        <f>_xlfn.XLOOKUP(NDC_Data[[#This Row],[NDC]],'Pricing Data'!C:C,'Pricing Data'!F:F)</f>
        <v>#N/A</v>
      </c>
      <c r="K17" s="11" t="e">
        <f>_xlfn.XLOOKUP(NDC_Data[[#This Row],[NDC]],'Pricing Data'!C:C,'Pricing Data'!J:J)</f>
        <v>#N/A</v>
      </c>
      <c r="L17" s="92" t="e">
        <f>I17*(J17-(NDC_Data[[#This Row],[340B Price]]*'Drug Cost Impact Summary'!$D$13))</f>
        <v>#N/A</v>
      </c>
      <c r="M17" s="92" t="e">
        <f>(NDC_Data[[#This Row],[WAC Price]])*(NDC_Data[[#This Row],[Annual 340B Purchases]])</f>
        <v>#N/A</v>
      </c>
      <c r="N17" s="93" t="e">
        <f>(NDC_Data[[#This Row],[340B Price]]*NDC_Data[[#This Row],[Annual 340B Purchases]])-NDC_Data[[#This Row],[Annual Spend at 340B]]</f>
        <v>#N/A</v>
      </c>
      <c r="O17" s="93" t="e">
        <f>(K17-J17)*I17*'Drug Cost Impact Summary'!$E$13</f>
        <v>#N/A</v>
      </c>
      <c r="P17" s="93" t="e">
        <f>NDC_Data[[#This Row],[Annual Spend at WAC]]-NDC_Data[[#This Row],[Annual Spend at 340B]]</f>
        <v>#N/A</v>
      </c>
      <c r="Q17" s="94" t="str">
        <f>IFERROR(NDC_Data[[#This Row],[Annual Inrease in Upfront Inventory Spend]]/NDC_Data[[#This Row],[Annual Spend at 340B]],"0")</f>
        <v>0</v>
      </c>
      <c r="R17" s="93" t="e">
        <f>NDC_Data[[#This Row],[Annual Impact of Lost COGS Discount]]+NDC_Data[[#This Row],[Annual Impact of Denied Rebates]]</f>
        <v>#N/A</v>
      </c>
      <c r="S17" s="95" t="str">
        <f>IFERROR(NDC_Data[[#This Row],[Total Annual Increase in Net Spend]]/NDC_Data[[#This Row],[Annual Spend at 340B]],"0")</f>
        <v>0</v>
      </c>
      <c r="T17" s="86"/>
      <c r="U17" s="96" t="e">
        <f>(NDC_Data[[#This Row],[WAC Price]]-NDC_Data[[#This Row],[340B Price]])*(NDC_Data[[#This Row],[Annual 340B Purchases]]/365*30)</f>
        <v>#N/A</v>
      </c>
      <c r="V17" s="93" t="e">
        <f>(NDC_Data[[#This Row],[WAC Price]]-NDC_Data[[#This Row],[340B Price]])*(NDC_Data[[#This Row],[Annual 340B Purchases]]/365*45)</f>
        <v>#N/A</v>
      </c>
      <c r="W17" s="93" t="e">
        <f>(NDC_Data[[#This Row],[WAC Price]]-NDC_Data[[#This Row],[340B Price]])*(NDC_Data[[#This Row],[Annual 340B Purchases]]/365*60)</f>
        <v>#N/A</v>
      </c>
      <c r="X17" s="97" t="e">
        <f>(NDC_Data[[#This Row],[WAC Price]]-NDC_Data[[#This Row],[340B Price]])*(NDC_Data[[#This Row],[Annual 340B Purchases]]/365*90)</f>
        <v>#N/A</v>
      </c>
      <c r="Z17" s="77"/>
      <c r="AA17" s="78"/>
    </row>
    <row r="18" spans="1:27" x14ac:dyDescent="0.25">
      <c r="A18" s="79">
        <v>310621090</v>
      </c>
      <c r="B18" s="80" t="s">
        <v>39</v>
      </c>
      <c r="C18" s="32" t="s">
        <v>148</v>
      </c>
      <c r="D18" s="32" t="s">
        <v>18</v>
      </c>
      <c r="E18" s="32" t="s">
        <v>102</v>
      </c>
      <c r="F18" s="32" t="s">
        <v>102</v>
      </c>
      <c r="G18" s="32" t="s">
        <v>102</v>
      </c>
      <c r="H18" s="32" t="s">
        <v>107</v>
      </c>
      <c r="I18" s="81">
        <f>SUMIFS('Historical Purchases'!Q:Q,'Historical Purchases'!N:N,NDC_Data[[#This Row],[NDC]])</f>
        <v>0</v>
      </c>
      <c r="J18" s="10" t="e">
        <f>_xlfn.XLOOKUP(NDC_Data[[#This Row],[NDC]],'Pricing Data'!C:C,'Pricing Data'!F:F)</f>
        <v>#N/A</v>
      </c>
      <c r="K18" s="11" t="e">
        <f>_xlfn.XLOOKUP(NDC_Data[[#This Row],[NDC]],'Pricing Data'!C:C,'Pricing Data'!J:J)</f>
        <v>#N/A</v>
      </c>
      <c r="L18" s="82" t="e">
        <f>I18*(J18-(NDC_Data[[#This Row],[340B Price]]*'Drug Cost Impact Summary'!$D$13))</f>
        <v>#N/A</v>
      </c>
      <c r="M18" s="82" t="e">
        <f>(NDC_Data[[#This Row],[WAC Price]])*(NDC_Data[[#This Row],[Annual 340B Purchases]])</f>
        <v>#N/A</v>
      </c>
      <c r="N18" s="83" t="e">
        <f>(NDC_Data[[#This Row],[340B Price]]*NDC_Data[[#This Row],[Annual 340B Purchases]])-NDC_Data[[#This Row],[Annual Spend at 340B]]</f>
        <v>#N/A</v>
      </c>
      <c r="O18" s="83" t="e">
        <f>(K18-J18)*I18*'Drug Cost Impact Summary'!$E$13</f>
        <v>#N/A</v>
      </c>
      <c r="P18" s="83" t="e">
        <f>NDC_Data[[#This Row],[Annual Spend at WAC]]-NDC_Data[[#This Row],[Annual Spend at 340B]]</f>
        <v>#N/A</v>
      </c>
      <c r="Q18" s="84" t="str">
        <f>IFERROR(NDC_Data[[#This Row],[Annual Inrease in Upfront Inventory Spend]]/NDC_Data[[#This Row],[Annual Spend at 340B]],"0")</f>
        <v>0</v>
      </c>
      <c r="R18" s="83" t="e">
        <f>NDC_Data[[#This Row],[Annual Impact of Lost COGS Discount]]+NDC_Data[[#This Row],[Annual Impact of Denied Rebates]]</f>
        <v>#N/A</v>
      </c>
      <c r="S18" s="85" t="str">
        <f>IFERROR(NDC_Data[[#This Row],[Total Annual Increase in Net Spend]]/NDC_Data[[#This Row],[Annual Spend at 340B]],"0")</f>
        <v>0</v>
      </c>
      <c r="T18" s="86"/>
      <c r="U18" s="87" t="e">
        <f>(NDC_Data[[#This Row],[WAC Price]]-NDC_Data[[#This Row],[340B Price]])*(NDC_Data[[#This Row],[Annual 340B Purchases]]/365*30)</f>
        <v>#N/A</v>
      </c>
      <c r="V18" s="83" t="e">
        <f>(NDC_Data[[#This Row],[WAC Price]]-NDC_Data[[#This Row],[340B Price]])*(NDC_Data[[#This Row],[Annual 340B Purchases]]/365*45)</f>
        <v>#N/A</v>
      </c>
      <c r="W18" s="83" t="e">
        <f>(NDC_Data[[#This Row],[WAC Price]]-NDC_Data[[#This Row],[340B Price]])*(NDC_Data[[#This Row],[Annual 340B Purchases]]/365*60)</f>
        <v>#N/A</v>
      </c>
      <c r="X18" s="88" t="e">
        <f>(NDC_Data[[#This Row],[WAC Price]]-NDC_Data[[#This Row],[340B Price]])*(NDC_Data[[#This Row],[Annual 340B Purchases]]/365*90)</f>
        <v>#N/A</v>
      </c>
      <c r="Z18" s="77"/>
      <c r="AA18" s="78"/>
    </row>
    <row r="19" spans="1:27" x14ac:dyDescent="0.25">
      <c r="A19" s="89">
        <v>310620530</v>
      </c>
      <c r="B19" s="90" t="s">
        <v>39</v>
      </c>
      <c r="C19" s="91" t="s">
        <v>149</v>
      </c>
      <c r="D19" s="91" t="s">
        <v>18</v>
      </c>
      <c r="E19" s="91" t="s">
        <v>102</v>
      </c>
      <c r="F19" s="91" t="s">
        <v>102</v>
      </c>
      <c r="G19" s="91" t="s">
        <v>102</v>
      </c>
      <c r="H19" s="91" t="s">
        <v>117</v>
      </c>
      <c r="I19" s="81">
        <f>SUMIFS('Historical Purchases'!Q:Q,'Historical Purchases'!N:N,NDC_Data[[#This Row],[NDC]])</f>
        <v>0</v>
      </c>
      <c r="J19" s="10" t="e">
        <f>_xlfn.XLOOKUP(NDC_Data[[#This Row],[NDC]],'Pricing Data'!C:C,'Pricing Data'!F:F)</f>
        <v>#N/A</v>
      </c>
      <c r="K19" s="11" t="e">
        <f>_xlfn.XLOOKUP(NDC_Data[[#This Row],[NDC]],'Pricing Data'!C:C,'Pricing Data'!J:J)</f>
        <v>#N/A</v>
      </c>
      <c r="L19" s="92" t="e">
        <f>I19*(J19-(NDC_Data[[#This Row],[340B Price]]*'Drug Cost Impact Summary'!$D$13))</f>
        <v>#N/A</v>
      </c>
      <c r="M19" s="92" t="e">
        <f>(NDC_Data[[#This Row],[WAC Price]])*(NDC_Data[[#This Row],[Annual 340B Purchases]])</f>
        <v>#N/A</v>
      </c>
      <c r="N19" s="93" t="e">
        <f>(NDC_Data[[#This Row],[340B Price]]*NDC_Data[[#This Row],[Annual 340B Purchases]])-NDC_Data[[#This Row],[Annual Spend at 340B]]</f>
        <v>#N/A</v>
      </c>
      <c r="O19" s="93" t="e">
        <f>(K19-J19)*I19*'Drug Cost Impact Summary'!$E$13</f>
        <v>#N/A</v>
      </c>
      <c r="P19" s="93" t="e">
        <f>NDC_Data[[#This Row],[Annual Spend at WAC]]-NDC_Data[[#This Row],[Annual Spend at 340B]]</f>
        <v>#N/A</v>
      </c>
      <c r="Q19" s="94" t="str">
        <f>IFERROR(NDC_Data[[#This Row],[Annual Inrease in Upfront Inventory Spend]]/NDC_Data[[#This Row],[Annual Spend at 340B]],"0")</f>
        <v>0</v>
      </c>
      <c r="R19" s="93" t="e">
        <f>NDC_Data[[#This Row],[Annual Impact of Lost COGS Discount]]+NDC_Data[[#This Row],[Annual Impact of Denied Rebates]]</f>
        <v>#N/A</v>
      </c>
      <c r="S19" s="95" t="str">
        <f>IFERROR(NDC_Data[[#This Row],[Total Annual Increase in Net Spend]]/NDC_Data[[#This Row],[Annual Spend at 340B]],"0")</f>
        <v>0</v>
      </c>
      <c r="T19" s="86"/>
      <c r="U19" s="96" t="e">
        <f>(NDC_Data[[#This Row],[WAC Price]]-NDC_Data[[#This Row],[340B Price]])*(NDC_Data[[#This Row],[Annual 340B Purchases]]/365*30)</f>
        <v>#N/A</v>
      </c>
      <c r="V19" s="93" t="e">
        <f>(NDC_Data[[#This Row],[WAC Price]]-NDC_Data[[#This Row],[340B Price]])*(NDC_Data[[#This Row],[Annual 340B Purchases]]/365*45)</f>
        <v>#N/A</v>
      </c>
      <c r="W19" s="93" t="e">
        <f>(NDC_Data[[#This Row],[WAC Price]]-NDC_Data[[#This Row],[340B Price]])*(NDC_Data[[#This Row],[Annual 340B Purchases]]/365*60)</f>
        <v>#N/A</v>
      </c>
      <c r="X19" s="97" t="e">
        <f>(NDC_Data[[#This Row],[WAC Price]]-NDC_Data[[#This Row],[340B Price]])*(NDC_Data[[#This Row],[Annual 340B Purchases]]/365*90)</f>
        <v>#N/A</v>
      </c>
      <c r="Z19" s="77"/>
      <c r="AA19" s="78"/>
    </row>
    <row r="20" spans="1:27" x14ac:dyDescent="0.25">
      <c r="A20" s="79">
        <v>310620590</v>
      </c>
      <c r="B20" s="80" t="s">
        <v>39</v>
      </c>
      <c r="C20" s="32" t="s">
        <v>149</v>
      </c>
      <c r="D20" s="32" t="s">
        <v>18</v>
      </c>
      <c r="E20" s="32" t="s">
        <v>102</v>
      </c>
      <c r="F20" s="32" t="s">
        <v>102</v>
      </c>
      <c r="G20" s="32" t="s">
        <v>102</v>
      </c>
      <c r="H20" s="32" t="s">
        <v>107</v>
      </c>
      <c r="I20" s="81">
        <f>SUMIFS('Historical Purchases'!Q:Q,'Historical Purchases'!N:N,NDC_Data[[#This Row],[NDC]])</f>
        <v>0</v>
      </c>
      <c r="J20" s="10" t="e">
        <f>_xlfn.XLOOKUP(NDC_Data[[#This Row],[NDC]],'Pricing Data'!C:C,'Pricing Data'!F:F)</f>
        <v>#N/A</v>
      </c>
      <c r="K20" s="11" t="e">
        <f>_xlfn.XLOOKUP(NDC_Data[[#This Row],[NDC]],'Pricing Data'!C:C,'Pricing Data'!J:J)</f>
        <v>#N/A</v>
      </c>
      <c r="L20" s="82" t="e">
        <f>I20*(J20-(NDC_Data[[#This Row],[340B Price]]*'Drug Cost Impact Summary'!$D$13))</f>
        <v>#N/A</v>
      </c>
      <c r="M20" s="82" t="e">
        <f>(NDC_Data[[#This Row],[WAC Price]])*(NDC_Data[[#This Row],[Annual 340B Purchases]])</f>
        <v>#N/A</v>
      </c>
      <c r="N20" s="83" t="e">
        <f>(NDC_Data[[#This Row],[340B Price]]*NDC_Data[[#This Row],[Annual 340B Purchases]])-NDC_Data[[#This Row],[Annual Spend at 340B]]</f>
        <v>#N/A</v>
      </c>
      <c r="O20" s="83" t="e">
        <f>(K20-J20)*I20*'Drug Cost Impact Summary'!$E$13</f>
        <v>#N/A</v>
      </c>
      <c r="P20" s="83" t="e">
        <f>NDC_Data[[#This Row],[Annual Spend at WAC]]-NDC_Data[[#This Row],[Annual Spend at 340B]]</f>
        <v>#N/A</v>
      </c>
      <c r="Q20" s="84" t="str">
        <f>IFERROR(NDC_Data[[#This Row],[Annual Inrease in Upfront Inventory Spend]]/NDC_Data[[#This Row],[Annual Spend at 340B]],"0")</f>
        <v>0</v>
      </c>
      <c r="R20" s="83" t="e">
        <f>NDC_Data[[#This Row],[Annual Impact of Lost COGS Discount]]+NDC_Data[[#This Row],[Annual Impact of Denied Rebates]]</f>
        <v>#N/A</v>
      </c>
      <c r="S20" s="85" t="str">
        <f>IFERROR(NDC_Data[[#This Row],[Total Annual Increase in Net Spend]]/NDC_Data[[#This Row],[Annual Spend at 340B]],"0")</f>
        <v>0</v>
      </c>
      <c r="T20" s="86"/>
      <c r="U20" s="87" t="e">
        <f>(NDC_Data[[#This Row],[WAC Price]]-NDC_Data[[#This Row],[340B Price]])*(NDC_Data[[#This Row],[Annual 340B Purchases]]/365*30)</f>
        <v>#N/A</v>
      </c>
      <c r="V20" s="83" t="e">
        <f>(NDC_Data[[#This Row],[WAC Price]]-NDC_Data[[#This Row],[340B Price]])*(NDC_Data[[#This Row],[Annual 340B Purchases]]/365*45)</f>
        <v>#N/A</v>
      </c>
      <c r="W20" s="83" t="e">
        <f>(NDC_Data[[#This Row],[WAC Price]]-NDC_Data[[#This Row],[340B Price]])*(NDC_Data[[#This Row],[Annual 340B Purchases]]/365*60)</f>
        <v>#N/A</v>
      </c>
      <c r="X20" s="88" t="e">
        <f>(NDC_Data[[#This Row],[WAC Price]]-NDC_Data[[#This Row],[340B Price]])*(NDC_Data[[#This Row],[Annual 340B Purchases]]/365*90)</f>
        <v>#N/A</v>
      </c>
      <c r="Z20" s="77"/>
      <c r="AA20" s="78"/>
    </row>
    <row r="21" spans="1:27" x14ac:dyDescent="0.25">
      <c r="A21" s="89">
        <v>169320415</v>
      </c>
      <c r="B21" s="90" t="s">
        <v>40</v>
      </c>
      <c r="C21" s="91" t="s">
        <v>258</v>
      </c>
      <c r="D21" s="91" t="s">
        <v>24</v>
      </c>
      <c r="E21" s="91" t="s">
        <v>102</v>
      </c>
      <c r="F21" s="91" t="s">
        <v>102</v>
      </c>
      <c r="G21" s="91" t="s">
        <v>102</v>
      </c>
      <c r="H21" s="91" t="s">
        <v>259</v>
      </c>
      <c r="I21" s="81">
        <f>SUMIFS('Historical Purchases'!Q:Q,'Historical Purchases'!N:N,NDC_Data[[#This Row],[NDC]])</f>
        <v>0</v>
      </c>
      <c r="J21" s="10" t="e">
        <f>_xlfn.XLOOKUP(NDC_Data[[#This Row],[NDC]],'Pricing Data'!C:C,'Pricing Data'!F:F)</f>
        <v>#N/A</v>
      </c>
      <c r="K21" s="11" t="e">
        <f>_xlfn.XLOOKUP(NDC_Data[[#This Row],[NDC]],'Pricing Data'!C:C,'Pricing Data'!J:J)</f>
        <v>#N/A</v>
      </c>
      <c r="L21" s="92" t="e">
        <f>I21*(J21-(NDC_Data[[#This Row],[340B Price]]*'Drug Cost Impact Summary'!$D$13))</f>
        <v>#N/A</v>
      </c>
      <c r="M21" s="92" t="e">
        <f>(NDC_Data[[#This Row],[WAC Price]])*(NDC_Data[[#This Row],[Annual 340B Purchases]])</f>
        <v>#N/A</v>
      </c>
      <c r="N21" s="93" t="e">
        <f>(NDC_Data[[#This Row],[340B Price]]*NDC_Data[[#This Row],[Annual 340B Purchases]])-NDC_Data[[#This Row],[Annual Spend at 340B]]</f>
        <v>#N/A</v>
      </c>
      <c r="O21" s="93" t="e">
        <f>(K21-J21)*I21*'Drug Cost Impact Summary'!$E$13</f>
        <v>#N/A</v>
      </c>
      <c r="P21" s="93" t="e">
        <f>NDC_Data[[#This Row],[Annual Spend at WAC]]-NDC_Data[[#This Row],[Annual Spend at 340B]]</f>
        <v>#N/A</v>
      </c>
      <c r="Q21" s="94" t="str">
        <f>IFERROR(NDC_Data[[#This Row],[Annual Inrease in Upfront Inventory Spend]]/NDC_Data[[#This Row],[Annual Spend at 340B]],"0")</f>
        <v>0</v>
      </c>
      <c r="R21" s="93" t="e">
        <f>NDC_Data[[#This Row],[Annual Impact of Lost COGS Discount]]+NDC_Data[[#This Row],[Annual Impact of Denied Rebates]]</f>
        <v>#N/A</v>
      </c>
      <c r="S21" s="95" t="str">
        <f>IFERROR(NDC_Data[[#This Row],[Total Annual Increase in Net Spend]]/NDC_Data[[#This Row],[Annual Spend at 340B]],"0")</f>
        <v>0</v>
      </c>
      <c r="T21" s="86"/>
      <c r="U21" s="96" t="e">
        <f>(NDC_Data[[#This Row],[WAC Price]]-NDC_Data[[#This Row],[340B Price]])*(NDC_Data[[#This Row],[Annual 340B Purchases]]/365*30)</f>
        <v>#N/A</v>
      </c>
      <c r="V21" s="93" t="e">
        <f>(NDC_Data[[#This Row],[WAC Price]]-NDC_Data[[#This Row],[340B Price]])*(NDC_Data[[#This Row],[Annual 340B Purchases]]/365*45)</f>
        <v>#N/A</v>
      </c>
      <c r="W21" s="93" t="e">
        <f>(NDC_Data[[#This Row],[WAC Price]]-NDC_Data[[#This Row],[340B Price]])*(NDC_Data[[#This Row],[Annual 340B Purchases]]/365*60)</f>
        <v>#N/A</v>
      </c>
      <c r="X21" s="97" t="e">
        <f>(NDC_Data[[#This Row],[WAC Price]]-NDC_Data[[#This Row],[340B Price]])*(NDC_Data[[#This Row],[Annual 340B Purchases]]/365*90)</f>
        <v>#N/A</v>
      </c>
      <c r="Z21" s="77"/>
      <c r="AA21" s="78"/>
    </row>
    <row r="22" spans="1:27" x14ac:dyDescent="0.25">
      <c r="A22" s="79">
        <v>169320111</v>
      </c>
      <c r="B22" s="80" t="s">
        <v>40</v>
      </c>
      <c r="C22" s="32" t="s">
        <v>260</v>
      </c>
      <c r="D22" s="32" t="s">
        <v>24</v>
      </c>
      <c r="E22" s="32" t="s">
        <v>102</v>
      </c>
      <c r="F22" s="32" t="s">
        <v>102</v>
      </c>
      <c r="G22" s="32" t="s">
        <v>102</v>
      </c>
      <c r="H22" s="32" t="s">
        <v>261</v>
      </c>
      <c r="I22" s="81">
        <f>SUMIFS('Historical Purchases'!Q:Q,'Historical Purchases'!N:N,NDC_Data[[#This Row],[NDC]])</f>
        <v>0</v>
      </c>
      <c r="J22" s="10" t="e">
        <f>_xlfn.XLOOKUP(NDC_Data[[#This Row],[NDC]],'Pricing Data'!C:C,'Pricing Data'!F:F)</f>
        <v>#N/A</v>
      </c>
      <c r="K22" s="11" t="e">
        <f>_xlfn.XLOOKUP(NDC_Data[[#This Row],[NDC]],'Pricing Data'!C:C,'Pricing Data'!J:J)</f>
        <v>#N/A</v>
      </c>
      <c r="L22" s="82" t="e">
        <f>I22*(J22-(NDC_Data[[#This Row],[340B Price]]*'Drug Cost Impact Summary'!$D$13))</f>
        <v>#N/A</v>
      </c>
      <c r="M22" s="82" t="e">
        <f>(NDC_Data[[#This Row],[WAC Price]])*(NDC_Data[[#This Row],[Annual 340B Purchases]])</f>
        <v>#N/A</v>
      </c>
      <c r="N22" s="83" t="e">
        <f>(NDC_Data[[#This Row],[340B Price]]*NDC_Data[[#This Row],[Annual 340B Purchases]])-NDC_Data[[#This Row],[Annual Spend at 340B]]</f>
        <v>#N/A</v>
      </c>
      <c r="O22" s="83" t="e">
        <f>(K22-J22)*I22*'Drug Cost Impact Summary'!$E$13</f>
        <v>#N/A</v>
      </c>
      <c r="P22" s="83" t="e">
        <f>NDC_Data[[#This Row],[Annual Spend at WAC]]-NDC_Data[[#This Row],[Annual Spend at 340B]]</f>
        <v>#N/A</v>
      </c>
      <c r="Q22" s="84" t="str">
        <f>IFERROR(NDC_Data[[#This Row],[Annual Inrease in Upfront Inventory Spend]]/NDC_Data[[#This Row],[Annual Spend at 340B]],"0")</f>
        <v>0</v>
      </c>
      <c r="R22" s="83" t="e">
        <f>NDC_Data[[#This Row],[Annual Impact of Lost COGS Discount]]+NDC_Data[[#This Row],[Annual Impact of Denied Rebates]]</f>
        <v>#N/A</v>
      </c>
      <c r="S22" s="85" t="str">
        <f>IFERROR(NDC_Data[[#This Row],[Total Annual Increase in Net Spend]]/NDC_Data[[#This Row],[Annual Spend at 340B]],"0")</f>
        <v>0</v>
      </c>
      <c r="T22" s="86"/>
      <c r="U22" s="87" t="e">
        <f>(NDC_Data[[#This Row],[WAC Price]]-NDC_Data[[#This Row],[340B Price]])*(NDC_Data[[#This Row],[Annual 340B Purchases]]/365*30)</f>
        <v>#N/A</v>
      </c>
      <c r="V22" s="83" t="e">
        <f>(NDC_Data[[#This Row],[WAC Price]]-NDC_Data[[#This Row],[340B Price]])*(NDC_Data[[#This Row],[Annual 340B Purchases]]/365*45)</f>
        <v>#N/A</v>
      </c>
      <c r="W22" s="83" t="e">
        <f>(NDC_Data[[#This Row],[WAC Price]]-NDC_Data[[#This Row],[340B Price]])*(NDC_Data[[#This Row],[Annual 340B Purchases]]/365*60)</f>
        <v>#N/A</v>
      </c>
      <c r="X22" s="88" t="e">
        <f>(NDC_Data[[#This Row],[WAC Price]]-NDC_Data[[#This Row],[340B Price]])*(NDC_Data[[#This Row],[Annual 340B Purchases]]/365*90)</f>
        <v>#N/A</v>
      </c>
      <c r="Z22" s="77"/>
      <c r="AA22" s="78"/>
    </row>
    <row r="23" spans="1:27" x14ac:dyDescent="0.25">
      <c r="A23" s="89">
        <v>169320515</v>
      </c>
      <c r="B23" s="90" t="s">
        <v>40</v>
      </c>
      <c r="C23" s="91" t="s">
        <v>262</v>
      </c>
      <c r="D23" s="91" t="s">
        <v>24</v>
      </c>
      <c r="E23" s="91" t="s">
        <v>102</v>
      </c>
      <c r="F23" s="91" t="s">
        <v>102</v>
      </c>
      <c r="G23" s="91" t="s">
        <v>102</v>
      </c>
      <c r="H23" s="91" t="s">
        <v>259</v>
      </c>
      <c r="I23" s="81">
        <f>SUMIFS('Historical Purchases'!Q:Q,'Historical Purchases'!N:N,NDC_Data[[#This Row],[NDC]])</f>
        <v>0</v>
      </c>
      <c r="J23" s="10" t="e">
        <f>_xlfn.XLOOKUP(NDC_Data[[#This Row],[NDC]],'Pricing Data'!C:C,'Pricing Data'!F:F)</f>
        <v>#N/A</v>
      </c>
      <c r="K23" s="11" t="e">
        <f>_xlfn.XLOOKUP(NDC_Data[[#This Row],[NDC]],'Pricing Data'!C:C,'Pricing Data'!J:J)</f>
        <v>#N/A</v>
      </c>
      <c r="L23" s="92" t="e">
        <f>I23*(J23-(NDC_Data[[#This Row],[340B Price]]*'Drug Cost Impact Summary'!$D$13))</f>
        <v>#N/A</v>
      </c>
      <c r="M23" s="92" t="e">
        <f>(NDC_Data[[#This Row],[WAC Price]])*(NDC_Data[[#This Row],[Annual 340B Purchases]])</f>
        <v>#N/A</v>
      </c>
      <c r="N23" s="93" t="e">
        <f>(NDC_Data[[#This Row],[340B Price]]*NDC_Data[[#This Row],[Annual 340B Purchases]])-NDC_Data[[#This Row],[Annual Spend at 340B]]</f>
        <v>#N/A</v>
      </c>
      <c r="O23" s="93" t="e">
        <f>(K23-J23)*I23*'Drug Cost Impact Summary'!$E$13</f>
        <v>#N/A</v>
      </c>
      <c r="P23" s="93" t="e">
        <f>NDC_Data[[#This Row],[Annual Spend at WAC]]-NDC_Data[[#This Row],[Annual Spend at 340B]]</f>
        <v>#N/A</v>
      </c>
      <c r="Q23" s="94" t="str">
        <f>IFERROR(NDC_Data[[#This Row],[Annual Inrease in Upfront Inventory Spend]]/NDC_Data[[#This Row],[Annual Spend at 340B]],"0")</f>
        <v>0</v>
      </c>
      <c r="R23" s="93" t="e">
        <f>NDC_Data[[#This Row],[Annual Impact of Lost COGS Discount]]+NDC_Data[[#This Row],[Annual Impact of Denied Rebates]]</f>
        <v>#N/A</v>
      </c>
      <c r="S23" s="95" t="str">
        <f>IFERROR(NDC_Data[[#This Row],[Total Annual Increase in Net Spend]]/NDC_Data[[#This Row],[Annual Spend at 340B]],"0")</f>
        <v>0</v>
      </c>
      <c r="T23" s="86"/>
      <c r="U23" s="96" t="e">
        <f>(NDC_Data[[#This Row],[WAC Price]]-NDC_Data[[#This Row],[340B Price]])*(NDC_Data[[#This Row],[Annual 340B Purchases]]/365*30)</f>
        <v>#N/A</v>
      </c>
      <c r="V23" s="93" t="e">
        <f>(NDC_Data[[#This Row],[WAC Price]]-NDC_Data[[#This Row],[340B Price]])*(NDC_Data[[#This Row],[Annual 340B Purchases]]/365*45)</f>
        <v>#N/A</v>
      </c>
      <c r="W23" s="93" t="e">
        <f>(NDC_Data[[#This Row],[WAC Price]]-NDC_Data[[#This Row],[340B Price]])*(NDC_Data[[#This Row],[Annual 340B Purchases]]/365*60)</f>
        <v>#N/A</v>
      </c>
      <c r="X23" s="97" t="e">
        <f>(NDC_Data[[#This Row],[WAC Price]]-NDC_Data[[#This Row],[340B Price]])*(NDC_Data[[#This Row],[Annual 340B Purchases]]/365*90)</f>
        <v>#N/A</v>
      </c>
      <c r="Z23" s="77"/>
      <c r="AA23" s="78"/>
    </row>
    <row r="24" spans="1:27" x14ac:dyDescent="0.25">
      <c r="A24" s="79">
        <v>169320615</v>
      </c>
      <c r="B24" s="80" t="s">
        <v>40</v>
      </c>
      <c r="C24" s="32" t="s">
        <v>263</v>
      </c>
      <c r="D24" s="32" t="s">
        <v>24</v>
      </c>
      <c r="E24" s="32" t="s">
        <v>102</v>
      </c>
      <c r="F24" s="32" t="s">
        <v>102</v>
      </c>
      <c r="G24" s="32" t="s">
        <v>102</v>
      </c>
      <c r="H24" s="32" t="s">
        <v>264</v>
      </c>
      <c r="I24" s="81">
        <f>SUMIFS('Historical Purchases'!Q:Q,'Historical Purchases'!N:N,NDC_Data[[#This Row],[NDC]])</f>
        <v>0</v>
      </c>
      <c r="J24" s="10" t="e">
        <f>_xlfn.XLOOKUP(NDC_Data[[#This Row],[NDC]],'Pricing Data'!C:C,'Pricing Data'!F:F)</f>
        <v>#N/A</v>
      </c>
      <c r="K24" s="11" t="e">
        <f>_xlfn.XLOOKUP(NDC_Data[[#This Row],[NDC]],'Pricing Data'!C:C,'Pricing Data'!J:J)</f>
        <v>#N/A</v>
      </c>
      <c r="L24" s="82" t="e">
        <f>I24*(J24-(NDC_Data[[#This Row],[340B Price]]*'Drug Cost Impact Summary'!$D$13))</f>
        <v>#N/A</v>
      </c>
      <c r="M24" s="82" t="e">
        <f>(NDC_Data[[#This Row],[WAC Price]])*(NDC_Data[[#This Row],[Annual 340B Purchases]])</f>
        <v>#N/A</v>
      </c>
      <c r="N24" s="83" t="e">
        <f>(NDC_Data[[#This Row],[340B Price]]*NDC_Data[[#This Row],[Annual 340B Purchases]])-NDC_Data[[#This Row],[Annual Spend at 340B]]</f>
        <v>#N/A</v>
      </c>
      <c r="O24" s="83" t="e">
        <f>(K24-J24)*I24*'Drug Cost Impact Summary'!$E$13</f>
        <v>#N/A</v>
      </c>
      <c r="P24" s="83" t="e">
        <f>NDC_Data[[#This Row],[Annual Spend at WAC]]-NDC_Data[[#This Row],[Annual Spend at 340B]]</f>
        <v>#N/A</v>
      </c>
      <c r="Q24" s="84" t="str">
        <f>IFERROR(NDC_Data[[#This Row],[Annual Inrease in Upfront Inventory Spend]]/NDC_Data[[#This Row],[Annual Spend at 340B]],"0")</f>
        <v>0</v>
      </c>
      <c r="R24" s="83" t="e">
        <f>NDC_Data[[#This Row],[Annual Impact of Lost COGS Discount]]+NDC_Data[[#This Row],[Annual Impact of Denied Rebates]]</f>
        <v>#N/A</v>
      </c>
      <c r="S24" s="85" t="str">
        <f>IFERROR(NDC_Data[[#This Row],[Total Annual Increase in Net Spend]]/NDC_Data[[#This Row],[Annual Spend at 340B]],"0")</f>
        <v>0</v>
      </c>
      <c r="T24" s="86"/>
      <c r="U24" s="87" t="e">
        <f>(NDC_Data[[#This Row],[WAC Price]]-NDC_Data[[#This Row],[340B Price]])*(NDC_Data[[#This Row],[Annual 340B Purchases]]/365*30)</f>
        <v>#N/A</v>
      </c>
      <c r="V24" s="83" t="e">
        <f>(NDC_Data[[#This Row],[WAC Price]]-NDC_Data[[#This Row],[340B Price]])*(NDC_Data[[#This Row],[Annual 340B Purchases]]/365*45)</f>
        <v>#N/A</v>
      </c>
      <c r="W24" s="83" t="e">
        <f>(NDC_Data[[#This Row],[WAC Price]]-NDC_Data[[#This Row],[340B Price]])*(NDC_Data[[#This Row],[Annual 340B Purchases]]/365*60)</f>
        <v>#N/A</v>
      </c>
      <c r="X24" s="88" t="e">
        <f>(NDC_Data[[#This Row],[WAC Price]]-NDC_Data[[#This Row],[340B Price]])*(NDC_Data[[#This Row],[Annual 340B Purchases]]/365*90)</f>
        <v>#N/A</v>
      </c>
      <c r="Z24" s="77"/>
      <c r="AA24" s="78"/>
    </row>
    <row r="25" spans="1:27" x14ac:dyDescent="0.25">
      <c r="A25" s="89">
        <v>57962014009</v>
      </c>
      <c r="B25" s="90" t="s">
        <v>41</v>
      </c>
      <c r="C25" s="91" t="s">
        <v>106</v>
      </c>
      <c r="D25" s="91" t="s">
        <v>16</v>
      </c>
      <c r="E25" s="91" t="s">
        <v>102</v>
      </c>
      <c r="F25" s="91" t="s">
        <v>102</v>
      </c>
      <c r="G25" s="91" t="s">
        <v>102</v>
      </c>
      <c r="H25" s="91" t="s">
        <v>107</v>
      </c>
      <c r="I25" s="81">
        <f>SUMIFS('Historical Purchases'!Q:Q,'Historical Purchases'!N:N,NDC_Data[[#This Row],[NDC]])</f>
        <v>0</v>
      </c>
      <c r="J25" s="10" t="e">
        <f>_xlfn.XLOOKUP(NDC_Data[[#This Row],[NDC]],'Pricing Data'!C:C,'Pricing Data'!F:F)</f>
        <v>#N/A</v>
      </c>
      <c r="K25" s="11" t="e">
        <f>_xlfn.XLOOKUP(NDC_Data[[#This Row],[NDC]],'Pricing Data'!C:C,'Pricing Data'!J:J)</f>
        <v>#N/A</v>
      </c>
      <c r="L25" s="92" t="e">
        <f>I25*(J25-(NDC_Data[[#This Row],[340B Price]]*'Drug Cost Impact Summary'!$D$13))</f>
        <v>#N/A</v>
      </c>
      <c r="M25" s="92" t="e">
        <f>(NDC_Data[[#This Row],[WAC Price]])*(NDC_Data[[#This Row],[Annual 340B Purchases]])</f>
        <v>#N/A</v>
      </c>
      <c r="N25" s="93" t="e">
        <f>(NDC_Data[[#This Row],[340B Price]]*NDC_Data[[#This Row],[Annual 340B Purchases]])-NDC_Data[[#This Row],[Annual Spend at 340B]]</f>
        <v>#N/A</v>
      </c>
      <c r="O25" s="93" t="e">
        <f>(K25-J25)*I25*'Drug Cost Impact Summary'!$E$13</f>
        <v>#N/A</v>
      </c>
      <c r="P25" s="93" t="e">
        <f>NDC_Data[[#This Row],[Annual Spend at WAC]]-NDC_Data[[#This Row],[Annual Spend at 340B]]</f>
        <v>#N/A</v>
      </c>
      <c r="Q25" s="94" t="str">
        <f>IFERROR(NDC_Data[[#This Row],[Annual Inrease in Upfront Inventory Spend]]/NDC_Data[[#This Row],[Annual Spend at 340B]],"0")</f>
        <v>0</v>
      </c>
      <c r="R25" s="93" t="e">
        <f>NDC_Data[[#This Row],[Annual Impact of Lost COGS Discount]]+NDC_Data[[#This Row],[Annual Impact of Denied Rebates]]</f>
        <v>#N/A</v>
      </c>
      <c r="S25" s="95" t="str">
        <f>IFERROR(NDC_Data[[#This Row],[Total Annual Increase in Net Spend]]/NDC_Data[[#This Row],[Annual Spend at 340B]],"0")</f>
        <v>0</v>
      </c>
      <c r="T25" s="86"/>
      <c r="U25" s="96" t="e">
        <f>(NDC_Data[[#This Row],[WAC Price]]-NDC_Data[[#This Row],[340B Price]])*(NDC_Data[[#This Row],[Annual 340B Purchases]]/365*30)</f>
        <v>#N/A</v>
      </c>
      <c r="V25" s="93" t="e">
        <f>(NDC_Data[[#This Row],[WAC Price]]-NDC_Data[[#This Row],[340B Price]])*(NDC_Data[[#This Row],[Annual 340B Purchases]]/365*45)</f>
        <v>#N/A</v>
      </c>
      <c r="W25" s="93" t="e">
        <f>(NDC_Data[[#This Row],[WAC Price]]-NDC_Data[[#This Row],[340B Price]])*(NDC_Data[[#This Row],[Annual 340B Purchases]]/365*60)</f>
        <v>#N/A</v>
      </c>
      <c r="X25" s="97" t="e">
        <f>(NDC_Data[[#This Row],[WAC Price]]-NDC_Data[[#This Row],[340B Price]])*(NDC_Data[[#This Row],[Annual 340B Purchases]]/365*90)</f>
        <v>#N/A</v>
      </c>
      <c r="Z25" s="77"/>
      <c r="AA25" s="78"/>
    </row>
    <row r="26" spans="1:27" x14ac:dyDescent="0.25">
      <c r="A26" s="79">
        <v>57962014012</v>
      </c>
      <c r="B26" s="80" t="s">
        <v>41</v>
      </c>
      <c r="C26" s="32" t="s">
        <v>106</v>
      </c>
      <c r="D26" s="32" t="s">
        <v>16</v>
      </c>
      <c r="E26" s="32" t="s">
        <v>102</v>
      </c>
      <c r="F26" s="32" t="s">
        <v>102</v>
      </c>
      <c r="G26" s="32" t="s">
        <v>102</v>
      </c>
      <c r="H26" s="32" t="s">
        <v>108</v>
      </c>
      <c r="I26" s="81">
        <f>SUMIFS('Historical Purchases'!Q:Q,'Historical Purchases'!N:N,NDC_Data[[#This Row],[NDC]])</f>
        <v>0</v>
      </c>
      <c r="J26" s="10" t="e">
        <f>_xlfn.XLOOKUP(NDC_Data[[#This Row],[NDC]],'Pricing Data'!C:C,'Pricing Data'!F:F)</f>
        <v>#N/A</v>
      </c>
      <c r="K26" s="11" t="e">
        <f>_xlfn.XLOOKUP(NDC_Data[[#This Row],[NDC]],'Pricing Data'!C:C,'Pricing Data'!J:J)</f>
        <v>#N/A</v>
      </c>
      <c r="L26" s="82" t="e">
        <f>I26*(J26-(NDC_Data[[#This Row],[340B Price]]*'Drug Cost Impact Summary'!$D$13))</f>
        <v>#N/A</v>
      </c>
      <c r="M26" s="82" t="e">
        <f>(NDC_Data[[#This Row],[WAC Price]])*(NDC_Data[[#This Row],[Annual 340B Purchases]])</f>
        <v>#N/A</v>
      </c>
      <c r="N26" s="83" t="e">
        <f>(NDC_Data[[#This Row],[340B Price]]*NDC_Data[[#This Row],[Annual 340B Purchases]])-NDC_Data[[#This Row],[Annual Spend at 340B]]</f>
        <v>#N/A</v>
      </c>
      <c r="O26" s="83" t="e">
        <f>(K26-J26)*I26*'Drug Cost Impact Summary'!$E$13</f>
        <v>#N/A</v>
      </c>
      <c r="P26" s="83" t="e">
        <f>NDC_Data[[#This Row],[Annual Spend at WAC]]-NDC_Data[[#This Row],[Annual Spend at 340B]]</f>
        <v>#N/A</v>
      </c>
      <c r="Q26" s="84" t="str">
        <f>IFERROR(NDC_Data[[#This Row],[Annual Inrease in Upfront Inventory Spend]]/NDC_Data[[#This Row],[Annual Spend at 340B]],"0")</f>
        <v>0</v>
      </c>
      <c r="R26" s="83" t="e">
        <f>NDC_Data[[#This Row],[Annual Impact of Lost COGS Discount]]+NDC_Data[[#This Row],[Annual Impact of Denied Rebates]]</f>
        <v>#N/A</v>
      </c>
      <c r="S26" s="85" t="str">
        <f>IFERROR(NDC_Data[[#This Row],[Total Annual Increase in Net Spend]]/NDC_Data[[#This Row],[Annual Spend at 340B]],"0")</f>
        <v>0</v>
      </c>
      <c r="T26" s="86"/>
      <c r="U26" s="87" t="e">
        <f>(NDC_Data[[#This Row],[WAC Price]]-NDC_Data[[#This Row],[340B Price]])*(NDC_Data[[#This Row],[Annual 340B Purchases]]/365*30)</f>
        <v>#N/A</v>
      </c>
      <c r="V26" s="83" t="e">
        <f>(NDC_Data[[#This Row],[WAC Price]]-NDC_Data[[#This Row],[340B Price]])*(NDC_Data[[#This Row],[Annual 340B Purchases]]/365*45)</f>
        <v>#N/A</v>
      </c>
      <c r="W26" s="83" t="e">
        <f>(NDC_Data[[#This Row],[WAC Price]]-NDC_Data[[#This Row],[340B Price]])*(NDC_Data[[#This Row],[Annual 340B Purchases]]/365*60)</f>
        <v>#N/A</v>
      </c>
      <c r="X26" s="88" t="e">
        <f>(NDC_Data[[#This Row],[WAC Price]]-NDC_Data[[#This Row],[340B Price]])*(NDC_Data[[#This Row],[Annual 340B Purchases]]/365*90)</f>
        <v>#N/A</v>
      </c>
      <c r="Z26" s="77"/>
      <c r="AA26" s="78"/>
    </row>
    <row r="27" spans="1:27" x14ac:dyDescent="0.25">
      <c r="A27" s="89">
        <v>57962001428</v>
      </c>
      <c r="B27" s="90" t="s">
        <v>41</v>
      </c>
      <c r="C27" s="91" t="s">
        <v>109</v>
      </c>
      <c r="D27" s="91" t="s">
        <v>16</v>
      </c>
      <c r="E27" s="91" t="s">
        <v>102</v>
      </c>
      <c r="F27" s="91" t="s">
        <v>102</v>
      </c>
      <c r="G27" s="91" t="s">
        <v>102</v>
      </c>
      <c r="H27" s="91" t="s">
        <v>110</v>
      </c>
      <c r="I27" s="81">
        <f>SUMIFS('Historical Purchases'!Q:Q,'Historical Purchases'!N:N,NDC_Data[[#This Row],[NDC]])</f>
        <v>0</v>
      </c>
      <c r="J27" s="10" t="e">
        <f>_xlfn.XLOOKUP(NDC_Data[[#This Row],[NDC]],'Pricing Data'!C:C,'Pricing Data'!F:F)</f>
        <v>#N/A</v>
      </c>
      <c r="K27" s="11" t="e">
        <f>_xlfn.XLOOKUP(NDC_Data[[#This Row],[NDC]],'Pricing Data'!C:C,'Pricing Data'!J:J)</f>
        <v>#N/A</v>
      </c>
      <c r="L27" s="92" t="e">
        <f>I27*(J27-(NDC_Data[[#This Row],[340B Price]]*'Drug Cost Impact Summary'!$D$13))</f>
        <v>#N/A</v>
      </c>
      <c r="M27" s="92" t="e">
        <f>(NDC_Data[[#This Row],[WAC Price]])*(NDC_Data[[#This Row],[Annual 340B Purchases]])</f>
        <v>#N/A</v>
      </c>
      <c r="N27" s="93" t="e">
        <f>(NDC_Data[[#This Row],[340B Price]]*NDC_Data[[#This Row],[Annual 340B Purchases]])-NDC_Data[[#This Row],[Annual Spend at 340B]]</f>
        <v>#N/A</v>
      </c>
      <c r="O27" s="93" t="e">
        <f>(K27-J27)*I27*'Drug Cost Impact Summary'!$E$13</f>
        <v>#N/A</v>
      </c>
      <c r="P27" s="93" t="e">
        <f>NDC_Data[[#This Row],[Annual Spend at WAC]]-NDC_Data[[#This Row],[Annual Spend at 340B]]</f>
        <v>#N/A</v>
      </c>
      <c r="Q27" s="94" t="str">
        <f>IFERROR(NDC_Data[[#This Row],[Annual Inrease in Upfront Inventory Spend]]/NDC_Data[[#This Row],[Annual Spend at 340B]],"0")</f>
        <v>0</v>
      </c>
      <c r="R27" s="93" t="e">
        <f>NDC_Data[[#This Row],[Annual Impact of Lost COGS Discount]]+NDC_Data[[#This Row],[Annual Impact of Denied Rebates]]</f>
        <v>#N/A</v>
      </c>
      <c r="S27" s="95" t="str">
        <f>IFERROR(NDC_Data[[#This Row],[Total Annual Increase in Net Spend]]/NDC_Data[[#This Row],[Annual Spend at 340B]],"0")</f>
        <v>0</v>
      </c>
      <c r="T27" s="86"/>
      <c r="U27" s="96" t="e">
        <f>(NDC_Data[[#This Row],[WAC Price]]-NDC_Data[[#This Row],[340B Price]])*(NDC_Data[[#This Row],[Annual 340B Purchases]]/365*30)</f>
        <v>#N/A</v>
      </c>
      <c r="V27" s="93" t="e">
        <f>(NDC_Data[[#This Row],[WAC Price]]-NDC_Data[[#This Row],[340B Price]])*(NDC_Data[[#This Row],[Annual 340B Purchases]]/365*45)</f>
        <v>#N/A</v>
      </c>
      <c r="W27" s="93" t="e">
        <f>(NDC_Data[[#This Row],[WAC Price]]-NDC_Data[[#This Row],[340B Price]])*(NDC_Data[[#This Row],[Annual 340B Purchases]]/365*60)</f>
        <v>#N/A</v>
      </c>
      <c r="X27" s="97" t="e">
        <f>(NDC_Data[[#This Row],[WAC Price]]-NDC_Data[[#This Row],[340B Price]])*(NDC_Data[[#This Row],[Annual 340B Purchases]]/365*90)</f>
        <v>#N/A</v>
      </c>
      <c r="Z27" s="77"/>
      <c r="AA27" s="78"/>
    </row>
    <row r="28" spans="1:27" x14ac:dyDescent="0.25">
      <c r="A28" s="79">
        <v>57962028028</v>
      </c>
      <c r="B28" s="80" t="s">
        <v>41</v>
      </c>
      <c r="C28" s="32" t="s">
        <v>111</v>
      </c>
      <c r="D28" s="32" t="s">
        <v>16</v>
      </c>
      <c r="E28" s="32" t="s">
        <v>102</v>
      </c>
      <c r="F28" s="32" t="s">
        <v>102</v>
      </c>
      <c r="G28" s="32" t="s">
        <v>102</v>
      </c>
      <c r="H28" s="32" t="s">
        <v>110</v>
      </c>
      <c r="I28" s="81">
        <f>SUMIFS('Historical Purchases'!Q:Q,'Historical Purchases'!N:N,NDC_Data[[#This Row],[NDC]])</f>
        <v>0</v>
      </c>
      <c r="J28" s="10" t="e">
        <f>_xlfn.XLOOKUP(NDC_Data[[#This Row],[NDC]],'Pricing Data'!C:C,'Pricing Data'!F:F)</f>
        <v>#N/A</v>
      </c>
      <c r="K28" s="11" t="e">
        <f>_xlfn.XLOOKUP(NDC_Data[[#This Row],[NDC]],'Pricing Data'!C:C,'Pricing Data'!J:J)</f>
        <v>#N/A</v>
      </c>
      <c r="L28" s="82" t="e">
        <f>I28*(J28-(NDC_Data[[#This Row],[340B Price]]*'Drug Cost Impact Summary'!$D$13))</f>
        <v>#N/A</v>
      </c>
      <c r="M28" s="82" t="e">
        <f>(NDC_Data[[#This Row],[WAC Price]])*(NDC_Data[[#This Row],[Annual 340B Purchases]])</f>
        <v>#N/A</v>
      </c>
      <c r="N28" s="83" t="e">
        <f>(NDC_Data[[#This Row],[340B Price]]*NDC_Data[[#This Row],[Annual 340B Purchases]])-NDC_Data[[#This Row],[Annual Spend at 340B]]</f>
        <v>#N/A</v>
      </c>
      <c r="O28" s="83" t="e">
        <f>(K28-J28)*I28*'Drug Cost Impact Summary'!$E$13</f>
        <v>#N/A</v>
      </c>
      <c r="P28" s="83" t="e">
        <f>NDC_Data[[#This Row],[Annual Spend at WAC]]-NDC_Data[[#This Row],[Annual Spend at 340B]]</f>
        <v>#N/A</v>
      </c>
      <c r="Q28" s="84" t="str">
        <f>IFERROR(NDC_Data[[#This Row],[Annual Inrease in Upfront Inventory Spend]]/NDC_Data[[#This Row],[Annual Spend at 340B]],"0")</f>
        <v>0</v>
      </c>
      <c r="R28" s="83" t="e">
        <f>NDC_Data[[#This Row],[Annual Impact of Lost COGS Discount]]+NDC_Data[[#This Row],[Annual Impact of Denied Rebates]]</f>
        <v>#N/A</v>
      </c>
      <c r="S28" s="85" t="str">
        <f>IFERROR(NDC_Data[[#This Row],[Total Annual Increase in Net Spend]]/NDC_Data[[#This Row],[Annual Spend at 340B]],"0")</f>
        <v>0</v>
      </c>
      <c r="T28" s="86"/>
      <c r="U28" s="87" t="e">
        <f>(NDC_Data[[#This Row],[WAC Price]]-NDC_Data[[#This Row],[340B Price]])*(NDC_Data[[#This Row],[Annual 340B Purchases]]/365*30)</f>
        <v>#N/A</v>
      </c>
      <c r="V28" s="83" t="e">
        <f>(NDC_Data[[#This Row],[WAC Price]]-NDC_Data[[#This Row],[340B Price]])*(NDC_Data[[#This Row],[Annual 340B Purchases]]/365*45)</f>
        <v>#N/A</v>
      </c>
      <c r="W28" s="83" t="e">
        <f>(NDC_Data[[#This Row],[WAC Price]]-NDC_Data[[#This Row],[340B Price]])*(NDC_Data[[#This Row],[Annual 340B Purchases]]/365*60)</f>
        <v>#N/A</v>
      </c>
      <c r="X28" s="88" t="e">
        <f>(NDC_Data[[#This Row],[WAC Price]]-NDC_Data[[#This Row],[340B Price]])*(NDC_Data[[#This Row],[Annual 340B Purchases]]/365*90)</f>
        <v>#N/A</v>
      </c>
      <c r="Z28" s="77"/>
      <c r="AA28" s="78"/>
    </row>
    <row r="29" spans="1:27" x14ac:dyDescent="0.25">
      <c r="A29" s="89">
        <v>57962042028</v>
      </c>
      <c r="B29" s="90" t="s">
        <v>41</v>
      </c>
      <c r="C29" s="91" t="s">
        <v>112</v>
      </c>
      <c r="D29" s="91" t="s">
        <v>16</v>
      </c>
      <c r="E29" s="91" t="s">
        <v>102</v>
      </c>
      <c r="F29" s="91" t="s">
        <v>102</v>
      </c>
      <c r="G29" s="91" t="s">
        <v>102</v>
      </c>
      <c r="H29" s="91" t="s">
        <v>110</v>
      </c>
      <c r="I29" s="81">
        <f>SUMIFS('Historical Purchases'!Q:Q,'Historical Purchases'!N:N,NDC_Data[[#This Row],[NDC]])</f>
        <v>0</v>
      </c>
      <c r="J29" s="10" t="e">
        <f>_xlfn.XLOOKUP(NDC_Data[[#This Row],[NDC]],'Pricing Data'!C:C,'Pricing Data'!F:F)</f>
        <v>#N/A</v>
      </c>
      <c r="K29" s="11" t="e">
        <f>_xlfn.XLOOKUP(NDC_Data[[#This Row],[NDC]],'Pricing Data'!C:C,'Pricing Data'!J:J)</f>
        <v>#N/A</v>
      </c>
      <c r="L29" s="92" t="e">
        <f>I29*(J29-(NDC_Data[[#This Row],[340B Price]]*'Drug Cost Impact Summary'!$D$13))</f>
        <v>#N/A</v>
      </c>
      <c r="M29" s="92" t="e">
        <f>(NDC_Data[[#This Row],[WAC Price]])*(NDC_Data[[#This Row],[Annual 340B Purchases]])</f>
        <v>#N/A</v>
      </c>
      <c r="N29" s="93" t="e">
        <f>(NDC_Data[[#This Row],[340B Price]]*NDC_Data[[#This Row],[Annual 340B Purchases]])-NDC_Data[[#This Row],[Annual Spend at 340B]]</f>
        <v>#N/A</v>
      </c>
      <c r="O29" s="93" t="e">
        <f>(K29-J29)*I29*'Drug Cost Impact Summary'!$E$13</f>
        <v>#N/A</v>
      </c>
      <c r="P29" s="93" t="e">
        <f>NDC_Data[[#This Row],[Annual Spend at WAC]]-NDC_Data[[#This Row],[Annual Spend at 340B]]</f>
        <v>#N/A</v>
      </c>
      <c r="Q29" s="94" t="str">
        <f>IFERROR(NDC_Data[[#This Row],[Annual Inrease in Upfront Inventory Spend]]/NDC_Data[[#This Row],[Annual Spend at 340B]],"0")</f>
        <v>0</v>
      </c>
      <c r="R29" s="93" t="e">
        <f>NDC_Data[[#This Row],[Annual Impact of Lost COGS Discount]]+NDC_Data[[#This Row],[Annual Impact of Denied Rebates]]</f>
        <v>#N/A</v>
      </c>
      <c r="S29" s="95" t="str">
        <f>IFERROR(NDC_Data[[#This Row],[Total Annual Increase in Net Spend]]/NDC_Data[[#This Row],[Annual Spend at 340B]],"0")</f>
        <v>0</v>
      </c>
      <c r="T29" s="86"/>
      <c r="U29" s="96" t="e">
        <f>(NDC_Data[[#This Row],[WAC Price]]-NDC_Data[[#This Row],[340B Price]])*(NDC_Data[[#This Row],[Annual 340B Purchases]]/365*30)</f>
        <v>#N/A</v>
      </c>
      <c r="V29" s="93" t="e">
        <f>(NDC_Data[[#This Row],[WAC Price]]-NDC_Data[[#This Row],[340B Price]])*(NDC_Data[[#This Row],[Annual 340B Purchases]]/365*45)</f>
        <v>#N/A</v>
      </c>
      <c r="W29" s="93" t="e">
        <f>(NDC_Data[[#This Row],[WAC Price]]-NDC_Data[[#This Row],[340B Price]])*(NDC_Data[[#This Row],[Annual 340B Purchases]]/365*60)</f>
        <v>#N/A</v>
      </c>
      <c r="X29" s="97" t="e">
        <f>(NDC_Data[[#This Row],[WAC Price]]-NDC_Data[[#This Row],[340B Price]])*(NDC_Data[[#This Row],[Annual 340B Purchases]]/365*90)</f>
        <v>#N/A</v>
      </c>
      <c r="Z29" s="77"/>
      <c r="AA29" s="78"/>
    </row>
    <row r="30" spans="1:27" x14ac:dyDescent="0.25">
      <c r="A30" s="79">
        <v>57962007028</v>
      </c>
      <c r="B30" s="80" t="s">
        <v>41</v>
      </c>
      <c r="C30" s="32" t="s">
        <v>113</v>
      </c>
      <c r="D30" s="32" t="s">
        <v>16</v>
      </c>
      <c r="E30" s="32" t="s">
        <v>102</v>
      </c>
      <c r="F30" s="32" t="s">
        <v>102</v>
      </c>
      <c r="G30" s="32" t="s">
        <v>102</v>
      </c>
      <c r="H30" s="32" t="s">
        <v>110</v>
      </c>
      <c r="I30" s="81">
        <f>SUMIFS('Historical Purchases'!Q:Q,'Historical Purchases'!N:N,NDC_Data[[#This Row],[NDC]])</f>
        <v>0</v>
      </c>
      <c r="J30" s="10" t="e">
        <f>_xlfn.XLOOKUP(NDC_Data[[#This Row],[NDC]],'Pricing Data'!C:C,'Pricing Data'!F:F)</f>
        <v>#N/A</v>
      </c>
      <c r="K30" s="11" t="e">
        <f>_xlfn.XLOOKUP(NDC_Data[[#This Row],[NDC]],'Pricing Data'!C:C,'Pricing Data'!J:J)</f>
        <v>#N/A</v>
      </c>
      <c r="L30" s="82" t="e">
        <f>I30*(J30-(NDC_Data[[#This Row],[340B Price]]*'Drug Cost Impact Summary'!$D$13))</f>
        <v>#N/A</v>
      </c>
      <c r="M30" s="82" t="e">
        <f>(NDC_Data[[#This Row],[WAC Price]])*(NDC_Data[[#This Row],[Annual 340B Purchases]])</f>
        <v>#N/A</v>
      </c>
      <c r="N30" s="83" t="e">
        <f>(NDC_Data[[#This Row],[340B Price]]*NDC_Data[[#This Row],[Annual 340B Purchases]])-NDC_Data[[#This Row],[Annual Spend at 340B]]</f>
        <v>#N/A</v>
      </c>
      <c r="O30" s="83" t="e">
        <f>(K30-J30)*I30*'Drug Cost Impact Summary'!$E$13</f>
        <v>#N/A</v>
      </c>
      <c r="P30" s="83" t="e">
        <f>NDC_Data[[#This Row],[Annual Spend at WAC]]-NDC_Data[[#This Row],[Annual Spend at 340B]]</f>
        <v>#N/A</v>
      </c>
      <c r="Q30" s="84" t="str">
        <f>IFERROR(NDC_Data[[#This Row],[Annual Inrease in Upfront Inventory Spend]]/NDC_Data[[#This Row],[Annual Spend at 340B]],"0")</f>
        <v>0</v>
      </c>
      <c r="R30" s="83" t="e">
        <f>NDC_Data[[#This Row],[Annual Impact of Lost COGS Discount]]+NDC_Data[[#This Row],[Annual Impact of Denied Rebates]]</f>
        <v>#N/A</v>
      </c>
      <c r="S30" s="85" t="str">
        <f>IFERROR(NDC_Data[[#This Row],[Total Annual Increase in Net Spend]]/NDC_Data[[#This Row],[Annual Spend at 340B]],"0")</f>
        <v>0</v>
      </c>
      <c r="T30" s="86"/>
      <c r="U30" s="87" t="e">
        <f>(NDC_Data[[#This Row],[WAC Price]]-NDC_Data[[#This Row],[340B Price]])*(NDC_Data[[#This Row],[Annual 340B Purchases]]/365*30)</f>
        <v>#N/A</v>
      </c>
      <c r="V30" s="83" t="e">
        <f>(NDC_Data[[#This Row],[WAC Price]]-NDC_Data[[#This Row],[340B Price]])*(NDC_Data[[#This Row],[Annual 340B Purchases]]/365*45)</f>
        <v>#N/A</v>
      </c>
      <c r="W30" s="83" t="e">
        <f>(NDC_Data[[#This Row],[WAC Price]]-NDC_Data[[#This Row],[340B Price]])*(NDC_Data[[#This Row],[Annual 340B Purchases]]/365*60)</f>
        <v>#N/A</v>
      </c>
      <c r="X30" s="88" t="e">
        <f>(NDC_Data[[#This Row],[WAC Price]]-NDC_Data[[#This Row],[340B Price]])*(NDC_Data[[#This Row],[Annual 340B Purchases]]/365*90)</f>
        <v>#N/A</v>
      </c>
      <c r="Z30" s="77"/>
      <c r="AA30" s="78"/>
    </row>
    <row r="31" spans="1:27" x14ac:dyDescent="0.25">
      <c r="A31" s="89">
        <v>57962000712</v>
      </c>
      <c r="B31" s="90" t="s">
        <v>41</v>
      </c>
      <c r="C31" s="91" t="s">
        <v>114</v>
      </c>
      <c r="D31" s="91" t="s">
        <v>16</v>
      </c>
      <c r="E31" s="91" t="s">
        <v>102</v>
      </c>
      <c r="F31" s="91" t="s">
        <v>102</v>
      </c>
      <c r="G31" s="91" t="s">
        <v>102</v>
      </c>
      <c r="H31" s="91" t="s">
        <v>115</v>
      </c>
      <c r="I31" s="81">
        <f>SUMIFS('Historical Purchases'!Q:Q,'Historical Purchases'!N:N,NDC_Data[[#This Row],[NDC]])</f>
        <v>0</v>
      </c>
      <c r="J31" s="10" t="e">
        <f>_xlfn.XLOOKUP(NDC_Data[[#This Row],[NDC]],'Pricing Data'!C:C,'Pricing Data'!F:F)</f>
        <v>#N/A</v>
      </c>
      <c r="K31" s="11" t="e">
        <f>_xlfn.XLOOKUP(NDC_Data[[#This Row],[NDC]],'Pricing Data'!C:C,'Pricing Data'!J:J)</f>
        <v>#N/A</v>
      </c>
      <c r="L31" s="92" t="e">
        <f>I31*(J31-(NDC_Data[[#This Row],[340B Price]]*'Drug Cost Impact Summary'!$D$13))</f>
        <v>#N/A</v>
      </c>
      <c r="M31" s="92" t="e">
        <f>(NDC_Data[[#This Row],[WAC Price]])*(NDC_Data[[#This Row],[Annual 340B Purchases]])</f>
        <v>#N/A</v>
      </c>
      <c r="N31" s="93" t="e">
        <f>(NDC_Data[[#This Row],[340B Price]]*NDC_Data[[#This Row],[Annual 340B Purchases]])-NDC_Data[[#This Row],[Annual Spend at 340B]]</f>
        <v>#N/A</v>
      </c>
      <c r="O31" s="93" t="e">
        <f>(K31-J31)*I31*'Drug Cost Impact Summary'!$E$13</f>
        <v>#N/A</v>
      </c>
      <c r="P31" s="93" t="e">
        <f>NDC_Data[[#This Row],[Annual Spend at WAC]]-NDC_Data[[#This Row],[Annual Spend at 340B]]</f>
        <v>#N/A</v>
      </c>
      <c r="Q31" s="94" t="str">
        <f>IFERROR(NDC_Data[[#This Row],[Annual Inrease in Upfront Inventory Spend]]/NDC_Data[[#This Row],[Annual Spend at 340B]],"0")</f>
        <v>0</v>
      </c>
      <c r="R31" s="93" t="e">
        <f>NDC_Data[[#This Row],[Annual Impact of Lost COGS Discount]]+NDC_Data[[#This Row],[Annual Impact of Denied Rebates]]</f>
        <v>#N/A</v>
      </c>
      <c r="S31" s="95" t="str">
        <f>IFERROR(NDC_Data[[#This Row],[Total Annual Increase in Net Spend]]/NDC_Data[[#This Row],[Annual Spend at 340B]],"0")</f>
        <v>0</v>
      </c>
      <c r="T31" s="86"/>
      <c r="U31" s="96" t="e">
        <f>(NDC_Data[[#This Row],[WAC Price]]-NDC_Data[[#This Row],[340B Price]])*(NDC_Data[[#This Row],[Annual 340B Purchases]]/365*30)</f>
        <v>#N/A</v>
      </c>
      <c r="V31" s="93" t="e">
        <f>(NDC_Data[[#This Row],[WAC Price]]-NDC_Data[[#This Row],[340B Price]])*(NDC_Data[[#This Row],[Annual 340B Purchases]]/365*45)</f>
        <v>#N/A</v>
      </c>
      <c r="W31" s="93" t="e">
        <f>(NDC_Data[[#This Row],[WAC Price]]-NDC_Data[[#This Row],[340B Price]])*(NDC_Data[[#This Row],[Annual 340B Purchases]]/365*60)</f>
        <v>#N/A</v>
      </c>
      <c r="X31" s="97" t="e">
        <f>(NDC_Data[[#This Row],[WAC Price]]-NDC_Data[[#This Row],[340B Price]])*(NDC_Data[[#This Row],[Annual 340B Purchases]]/365*90)</f>
        <v>#N/A</v>
      </c>
      <c r="Z31" s="77"/>
      <c r="AA31" s="78"/>
    </row>
    <row r="32" spans="1:27" x14ac:dyDescent="0.25">
      <c r="A32" s="79">
        <v>73070010011</v>
      </c>
      <c r="B32" s="80" t="s">
        <v>44</v>
      </c>
      <c r="C32" s="32" t="s">
        <v>265</v>
      </c>
      <c r="D32" s="32" t="s">
        <v>24</v>
      </c>
      <c r="E32" s="32" t="s">
        <v>102</v>
      </c>
      <c r="F32" s="32" t="s">
        <v>102</v>
      </c>
      <c r="G32" s="32" t="s">
        <v>102</v>
      </c>
      <c r="H32" s="32" t="s">
        <v>261</v>
      </c>
      <c r="I32" s="81">
        <f>SUMIFS('Historical Purchases'!Q:Q,'Historical Purchases'!N:N,NDC_Data[[#This Row],[NDC]])</f>
        <v>0</v>
      </c>
      <c r="J32" s="10" t="e">
        <f>_xlfn.XLOOKUP(NDC_Data[[#This Row],[NDC]],'Pricing Data'!C:C,'Pricing Data'!F:F)</f>
        <v>#N/A</v>
      </c>
      <c r="K32" s="11" t="e">
        <f>_xlfn.XLOOKUP(NDC_Data[[#This Row],[NDC]],'Pricing Data'!C:C,'Pricing Data'!J:J)</f>
        <v>#N/A</v>
      </c>
      <c r="L32" s="82" t="e">
        <f>I32*(J32-(NDC_Data[[#This Row],[340B Price]]*'Drug Cost Impact Summary'!$D$13))</f>
        <v>#N/A</v>
      </c>
      <c r="M32" s="82" t="e">
        <f>(NDC_Data[[#This Row],[WAC Price]])*(NDC_Data[[#This Row],[Annual 340B Purchases]])</f>
        <v>#N/A</v>
      </c>
      <c r="N32" s="83" t="e">
        <f>(NDC_Data[[#This Row],[340B Price]]*NDC_Data[[#This Row],[Annual 340B Purchases]])-NDC_Data[[#This Row],[Annual Spend at 340B]]</f>
        <v>#N/A</v>
      </c>
      <c r="O32" s="83" t="e">
        <f>(K32-J32)*I32*'Drug Cost Impact Summary'!$E$13</f>
        <v>#N/A</v>
      </c>
      <c r="P32" s="83" t="e">
        <f>NDC_Data[[#This Row],[Annual Spend at WAC]]-NDC_Data[[#This Row],[Annual Spend at 340B]]</f>
        <v>#N/A</v>
      </c>
      <c r="Q32" s="84" t="str">
        <f>IFERROR(NDC_Data[[#This Row],[Annual Inrease in Upfront Inventory Spend]]/NDC_Data[[#This Row],[Annual Spend at 340B]],"0")</f>
        <v>0</v>
      </c>
      <c r="R32" s="83" t="e">
        <f>NDC_Data[[#This Row],[Annual Impact of Lost COGS Discount]]+NDC_Data[[#This Row],[Annual Impact of Denied Rebates]]</f>
        <v>#N/A</v>
      </c>
      <c r="S32" s="85" t="str">
        <f>IFERROR(NDC_Data[[#This Row],[Total Annual Increase in Net Spend]]/NDC_Data[[#This Row],[Annual Spend at 340B]],"0")</f>
        <v>0</v>
      </c>
      <c r="T32" s="86"/>
      <c r="U32" s="87" t="e">
        <f>(NDC_Data[[#This Row],[WAC Price]]-NDC_Data[[#This Row],[340B Price]])*(NDC_Data[[#This Row],[Annual 340B Purchases]]/365*30)</f>
        <v>#N/A</v>
      </c>
      <c r="V32" s="83" t="e">
        <f>(NDC_Data[[#This Row],[WAC Price]]-NDC_Data[[#This Row],[340B Price]])*(NDC_Data[[#This Row],[Annual 340B Purchases]]/365*45)</f>
        <v>#N/A</v>
      </c>
      <c r="W32" s="83" t="e">
        <f>(NDC_Data[[#This Row],[WAC Price]]-NDC_Data[[#This Row],[340B Price]])*(NDC_Data[[#This Row],[Annual 340B Purchases]]/365*60)</f>
        <v>#N/A</v>
      </c>
      <c r="X32" s="88" t="e">
        <f>(NDC_Data[[#This Row],[WAC Price]]-NDC_Data[[#This Row],[340B Price]])*(NDC_Data[[#This Row],[Annual 340B Purchases]]/365*90)</f>
        <v>#N/A</v>
      </c>
      <c r="Z32" s="77"/>
      <c r="AA32" s="78"/>
    </row>
    <row r="33" spans="1:27" x14ac:dyDescent="0.25">
      <c r="A33" s="89">
        <v>73070010215</v>
      </c>
      <c r="B33" s="90" t="s">
        <v>44</v>
      </c>
      <c r="C33" s="91" t="s">
        <v>266</v>
      </c>
      <c r="D33" s="91" t="s">
        <v>24</v>
      </c>
      <c r="E33" s="91" t="s">
        <v>102</v>
      </c>
      <c r="F33" s="91" t="s">
        <v>102</v>
      </c>
      <c r="G33" s="91" t="s">
        <v>102</v>
      </c>
      <c r="H33" s="91" t="s">
        <v>259</v>
      </c>
      <c r="I33" s="81">
        <f>SUMIFS('Historical Purchases'!Q:Q,'Historical Purchases'!N:N,NDC_Data[[#This Row],[NDC]])</f>
        <v>0</v>
      </c>
      <c r="J33" s="10" t="e">
        <f>_xlfn.XLOOKUP(NDC_Data[[#This Row],[NDC]],'Pricing Data'!C:C,'Pricing Data'!F:F)</f>
        <v>#N/A</v>
      </c>
      <c r="K33" s="11" t="e">
        <f>_xlfn.XLOOKUP(NDC_Data[[#This Row],[NDC]],'Pricing Data'!C:C,'Pricing Data'!J:J)</f>
        <v>#N/A</v>
      </c>
      <c r="L33" s="92" t="e">
        <f>I33*(J33-(NDC_Data[[#This Row],[340B Price]]*'Drug Cost Impact Summary'!$D$13))</f>
        <v>#N/A</v>
      </c>
      <c r="M33" s="92" t="e">
        <f>(NDC_Data[[#This Row],[WAC Price]])*(NDC_Data[[#This Row],[Annual 340B Purchases]])</f>
        <v>#N/A</v>
      </c>
      <c r="N33" s="93" t="e">
        <f>(NDC_Data[[#This Row],[340B Price]]*NDC_Data[[#This Row],[Annual 340B Purchases]])-NDC_Data[[#This Row],[Annual Spend at 340B]]</f>
        <v>#N/A</v>
      </c>
      <c r="O33" s="93" t="e">
        <f>(K33-J33)*I33*'Drug Cost Impact Summary'!$E$13</f>
        <v>#N/A</v>
      </c>
      <c r="P33" s="93" t="e">
        <f>NDC_Data[[#This Row],[Annual Spend at WAC]]-NDC_Data[[#This Row],[Annual Spend at 340B]]</f>
        <v>#N/A</v>
      </c>
      <c r="Q33" s="94" t="str">
        <f>IFERROR(NDC_Data[[#This Row],[Annual Inrease in Upfront Inventory Spend]]/NDC_Data[[#This Row],[Annual Spend at 340B]],"0")</f>
        <v>0</v>
      </c>
      <c r="R33" s="93" t="e">
        <f>NDC_Data[[#This Row],[Annual Impact of Lost COGS Discount]]+NDC_Data[[#This Row],[Annual Impact of Denied Rebates]]</f>
        <v>#N/A</v>
      </c>
      <c r="S33" s="95" t="str">
        <f>IFERROR(NDC_Data[[#This Row],[Total Annual Increase in Net Spend]]/NDC_Data[[#This Row],[Annual Spend at 340B]],"0")</f>
        <v>0</v>
      </c>
      <c r="T33" s="86"/>
      <c r="U33" s="96" t="e">
        <f>(NDC_Data[[#This Row],[WAC Price]]-NDC_Data[[#This Row],[340B Price]])*(NDC_Data[[#This Row],[Annual 340B Purchases]]/365*30)</f>
        <v>#N/A</v>
      </c>
      <c r="V33" s="93" t="e">
        <f>(NDC_Data[[#This Row],[WAC Price]]-NDC_Data[[#This Row],[340B Price]])*(NDC_Data[[#This Row],[Annual 340B Purchases]]/365*45)</f>
        <v>#N/A</v>
      </c>
      <c r="W33" s="93" t="e">
        <f>(NDC_Data[[#This Row],[WAC Price]]-NDC_Data[[#This Row],[340B Price]])*(NDC_Data[[#This Row],[Annual 340B Purchases]]/365*60)</f>
        <v>#N/A</v>
      </c>
      <c r="X33" s="97" t="e">
        <f>(NDC_Data[[#This Row],[WAC Price]]-NDC_Data[[#This Row],[340B Price]])*(NDC_Data[[#This Row],[Annual 340B Purchases]]/365*90)</f>
        <v>#N/A</v>
      </c>
      <c r="Z33" s="77"/>
      <c r="AA33" s="78"/>
    </row>
    <row r="34" spans="1:27" x14ac:dyDescent="0.25">
      <c r="A34" s="79">
        <v>73070010315</v>
      </c>
      <c r="B34" s="80" t="s">
        <v>44</v>
      </c>
      <c r="C34" s="32" t="s">
        <v>267</v>
      </c>
      <c r="D34" s="32" t="s">
        <v>24</v>
      </c>
      <c r="E34" s="32" t="s">
        <v>102</v>
      </c>
      <c r="F34" s="32" t="s">
        <v>102</v>
      </c>
      <c r="G34" s="32" t="s">
        <v>102</v>
      </c>
      <c r="H34" s="32" t="s">
        <v>259</v>
      </c>
      <c r="I34" s="81">
        <f>SUMIFS('Historical Purchases'!Q:Q,'Historical Purchases'!N:N,NDC_Data[[#This Row],[NDC]])</f>
        <v>0</v>
      </c>
      <c r="J34" s="10" t="e">
        <f>_xlfn.XLOOKUP(NDC_Data[[#This Row],[NDC]],'Pricing Data'!C:C,'Pricing Data'!F:F)</f>
        <v>#N/A</v>
      </c>
      <c r="K34" s="11" t="e">
        <f>_xlfn.XLOOKUP(NDC_Data[[#This Row],[NDC]],'Pricing Data'!C:C,'Pricing Data'!J:J)</f>
        <v>#N/A</v>
      </c>
      <c r="L34" s="82" t="e">
        <f>I34*(J34-(NDC_Data[[#This Row],[340B Price]]*'Drug Cost Impact Summary'!$D$13))</f>
        <v>#N/A</v>
      </c>
      <c r="M34" s="82" t="e">
        <f>(NDC_Data[[#This Row],[WAC Price]])*(NDC_Data[[#This Row],[Annual 340B Purchases]])</f>
        <v>#N/A</v>
      </c>
      <c r="N34" s="83" t="e">
        <f>(NDC_Data[[#This Row],[340B Price]]*NDC_Data[[#This Row],[Annual 340B Purchases]])-NDC_Data[[#This Row],[Annual Spend at 340B]]</f>
        <v>#N/A</v>
      </c>
      <c r="O34" s="83" t="e">
        <f>(K34-J34)*I34*'Drug Cost Impact Summary'!$E$13</f>
        <v>#N/A</v>
      </c>
      <c r="P34" s="83" t="e">
        <f>NDC_Data[[#This Row],[Annual Spend at WAC]]-NDC_Data[[#This Row],[Annual Spend at 340B]]</f>
        <v>#N/A</v>
      </c>
      <c r="Q34" s="84" t="str">
        <f>IFERROR(NDC_Data[[#This Row],[Annual Inrease in Upfront Inventory Spend]]/NDC_Data[[#This Row],[Annual Spend at 340B]],"0")</f>
        <v>0</v>
      </c>
      <c r="R34" s="83" t="e">
        <f>NDC_Data[[#This Row],[Annual Impact of Lost COGS Discount]]+NDC_Data[[#This Row],[Annual Impact of Denied Rebates]]</f>
        <v>#N/A</v>
      </c>
      <c r="S34" s="85" t="str">
        <f>IFERROR(NDC_Data[[#This Row],[Total Annual Increase in Net Spend]]/NDC_Data[[#This Row],[Annual Spend at 340B]],"0")</f>
        <v>0</v>
      </c>
      <c r="T34" s="86"/>
      <c r="U34" s="87" t="e">
        <f>(NDC_Data[[#This Row],[WAC Price]]-NDC_Data[[#This Row],[340B Price]])*(NDC_Data[[#This Row],[Annual 340B Purchases]]/365*30)</f>
        <v>#N/A</v>
      </c>
      <c r="V34" s="83" t="e">
        <f>(NDC_Data[[#This Row],[WAC Price]]-NDC_Data[[#This Row],[340B Price]])*(NDC_Data[[#This Row],[Annual 340B Purchases]]/365*45)</f>
        <v>#N/A</v>
      </c>
      <c r="W34" s="83" t="e">
        <f>(NDC_Data[[#This Row],[WAC Price]]-NDC_Data[[#This Row],[340B Price]])*(NDC_Data[[#This Row],[Annual 340B Purchases]]/365*60)</f>
        <v>#N/A</v>
      </c>
      <c r="X34" s="88" t="e">
        <f>(NDC_Data[[#This Row],[WAC Price]]-NDC_Data[[#This Row],[340B Price]])*(NDC_Data[[#This Row],[Annual 340B Purchases]]/365*90)</f>
        <v>#N/A</v>
      </c>
      <c r="Z34" s="77"/>
      <c r="AA34" s="78"/>
    </row>
    <row r="35" spans="1:27" x14ac:dyDescent="0.25">
      <c r="A35" s="89">
        <v>6027728</v>
      </c>
      <c r="B35" s="90" t="s">
        <v>42</v>
      </c>
      <c r="C35" s="91" t="s">
        <v>236</v>
      </c>
      <c r="D35" s="91" t="s">
        <v>22</v>
      </c>
      <c r="E35" s="91" t="s">
        <v>102</v>
      </c>
      <c r="F35" s="91" t="s">
        <v>102</v>
      </c>
      <c r="G35" s="91" t="s">
        <v>102</v>
      </c>
      <c r="H35" s="91" t="s">
        <v>155</v>
      </c>
      <c r="I35" s="81">
        <f>SUMIFS('Historical Purchases'!Q:Q,'Historical Purchases'!N:N,NDC_Data[[#This Row],[NDC]])</f>
        <v>0</v>
      </c>
      <c r="J35" s="10" t="e">
        <f>_xlfn.XLOOKUP(NDC_Data[[#This Row],[NDC]],'Pricing Data'!C:C,'Pricing Data'!F:F)</f>
        <v>#N/A</v>
      </c>
      <c r="K35" s="11" t="e">
        <f>_xlfn.XLOOKUP(NDC_Data[[#This Row],[NDC]],'Pricing Data'!C:C,'Pricing Data'!J:J)</f>
        <v>#N/A</v>
      </c>
      <c r="L35" s="92" t="e">
        <f>I35*(J35-(NDC_Data[[#This Row],[340B Price]]*'Drug Cost Impact Summary'!$D$13))</f>
        <v>#N/A</v>
      </c>
      <c r="M35" s="92" t="e">
        <f>(NDC_Data[[#This Row],[WAC Price]])*(NDC_Data[[#This Row],[Annual 340B Purchases]])</f>
        <v>#N/A</v>
      </c>
      <c r="N35" s="93" t="e">
        <f>(NDC_Data[[#This Row],[340B Price]]*NDC_Data[[#This Row],[Annual 340B Purchases]])-NDC_Data[[#This Row],[Annual Spend at 340B]]</f>
        <v>#N/A</v>
      </c>
      <c r="O35" s="93" t="e">
        <f>(K35-J35)*I35*'Drug Cost Impact Summary'!$E$13</f>
        <v>#N/A</v>
      </c>
      <c r="P35" s="93" t="e">
        <f>NDC_Data[[#This Row],[Annual Spend at WAC]]-NDC_Data[[#This Row],[Annual Spend at 340B]]</f>
        <v>#N/A</v>
      </c>
      <c r="Q35" s="94" t="str">
        <f>IFERROR(NDC_Data[[#This Row],[Annual Inrease in Upfront Inventory Spend]]/NDC_Data[[#This Row],[Annual Spend at 340B]],"0")</f>
        <v>0</v>
      </c>
      <c r="R35" s="93" t="e">
        <f>NDC_Data[[#This Row],[Annual Impact of Lost COGS Discount]]+NDC_Data[[#This Row],[Annual Impact of Denied Rebates]]</f>
        <v>#N/A</v>
      </c>
      <c r="S35" s="95" t="str">
        <f>IFERROR(NDC_Data[[#This Row],[Total Annual Increase in Net Spend]]/NDC_Data[[#This Row],[Annual Spend at 340B]],"0")</f>
        <v>0</v>
      </c>
      <c r="T35" s="86"/>
      <c r="U35" s="96" t="e">
        <f>(NDC_Data[[#This Row],[WAC Price]]-NDC_Data[[#This Row],[340B Price]])*(NDC_Data[[#This Row],[Annual 340B Purchases]]/365*30)</f>
        <v>#N/A</v>
      </c>
      <c r="V35" s="93" t="e">
        <f>(NDC_Data[[#This Row],[WAC Price]]-NDC_Data[[#This Row],[340B Price]])*(NDC_Data[[#This Row],[Annual 340B Purchases]]/365*45)</f>
        <v>#N/A</v>
      </c>
      <c r="W35" s="93" t="e">
        <f>(NDC_Data[[#This Row],[WAC Price]]-NDC_Data[[#This Row],[340B Price]])*(NDC_Data[[#This Row],[Annual 340B Purchases]]/365*60)</f>
        <v>#N/A</v>
      </c>
      <c r="X35" s="97" t="e">
        <f>(NDC_Data[[#This Row],[WAC Price]]-NDC_Data[[#This Row],[340B Price]])*(NDC_Data[[#This Row],[Annual 340B Purchases]]/365*90)</f>
        <v>#N/A</v>
      </c>
      <c r="Z35" s="77"/>
      <c r="AA35" s="78"/>
    </row>
    <row r="36" spans="1:27" x14ac:dyDescent="0.25">
      <c r="A36" s="79">
        <v>6027731</v>
      </c>
      <c r="B36" s="80" t="s">
        <v>42</v>
      </c>
      <c r="C36" s="32" t="s">
        <v>236</v>
      </c>
      <c r="D36" s="32" t="s">
        <v>22</v>
      </c>
      <c r="E36" s="32" t="s">
        <v>102</v>
      </c>
      <c r="F36" s="32" t="s">
        <v>102</v>
      </c>
      <c r="G36" s="32" t="s">
        <v>102</v>
      </c>
      <c r="H36" s="32" t="s">
        <v>117</v>
      </c>
      <c r="I36" s="81">
        <f>SUMIFS('Historical Purchases'!Q:Q,'Historical Purchases'!N:N,NDC_Data[[#This Row],[NDC]])</f>
        <v>0</v>
      </c>
      <c r="J36" s="10" t="e">
        <f>_xlfn.XLOOKUP(NDC_Data[[#This Row],[NDC]],'Pricing Data'!C:C,'Pricing Data'!F:F)</f>
        <v>#N/A</v>
      </c>
      <c r="K36" s="11" t="e">
        <f>_xlfn.XLOOKUP(NDC_Data[[#This Row],[NDC]],'Pricing Data'!C:C,'Pricing Data'!J:J)</f>
        <v>#N/A</v>
      </c>
      <c r="L36" s="82" t="e">
        <f>I36*(J36-(NDC_Data[[#This Row],[340B Price]]*'Drug Cost Impact Summary'!$D$13))</f>
        <v>#N/A</v>
      </c>
      <c r="M36" s="82" t="e">
        <f>(NDC_Data[[#This Row],[WAC Price]])*(NDC_Data[[#This Row],[Annual 340B Purchases]])</f>
        <v>#N/A</v>
      </c>
      <c r="N36" s="83" t="e">
        <f>(NDC_Data[[#This Row],[340B Price]]*NDC_Data[[#This Row],[Annual 340B Purchases]])-NDC_Data[[#This Row],[Annual Spend at 340B]]</f>
        <v>#N/A</v>
      </c>
      <c r="O36" s="83" t="e">
        <f>(K36-J36)*I36*'Drug Cost Impact Summary'!$E$13</f>
        <v>#N/A</v>
      </c>
      <c r="P36" s="83" t="e">
        <f>NDC_Data[[#This Row],[Annual Spend at WAC]]-NDC_Data[[#This Row],[Annual Spend at 340B]]</f>
        <v>#N/A</v>
      </c>
      <c r="Q36" s="84" t="str">
        <f>IFERROR(NDC_Data[[#This Row],[Annual Inrease in Upfront Inventory Spend]]/NDC_Data[[#This Row],[Annual Spend at 340B]],"0")</f>
        <v>0</v>
      </c>
      <c r="R36" s="83" t="e">
        <f>NDC_Data[[#This Row],[Annual Impact of Lost COGS Discount]]+NDC_Data[[#This Row],[Annual Impact of Denied Rebates]]</f>
        <v>#N/A</v>
      </c>
      <c r="S36" s="85" t="str">
        <f>IFERROR(NDC_Data[[#This Row],[Total Annual Increase in Net Spend]]/NDC_Data[[#This Row],[Annual Spend at 340B]],"0")</f>
        <v>0</v>
      </c>
      <c r="T36" s="86"/>
      <c r="U36" s="87" t="e">
        <f>(NDC_Data[[#This Row],[WAC Price]]-NDC_Data[[#This Row],[340B Price]])*(NDC_Data[[#This Row],[Annual 340B Purchases]]/365*30)</f>
        <v>#N/A</v>
      </c>
      <c r="V36" s="83" t="e">
        <f>(NDC_Data[[#This Row],[WAC Price]]-NDC_Data[[#This Row],[340B Price]])*(NDC_Data[[#This Row],[Annual 340B Purchases]]/365*45)</f>
        <v>#N/A</v>
      </c>
      <c r="W36" s="83" t="e">
        <f>(NDC_Data[[#This Row],[WAC Price]]-NDC_Data[[#This Row],[340B Price]])*(NDC_Data[[#This Row],[Annual 340B Purchases]]/365*60)</f>
        <v>#N/A</v>
      </c>
      <c r="X36" s="88" t="e">
        <f>(NDC_Data[[#This Row],[WAC Price]]-NDC_Data[[#This Row],[340B Price]])*(NDC_Data[[#This Row],[Annual 340B Purchases]]/365*90)</f>
        <v>#N/A</v>
      </c>
      <c r="Z36" s="77"/>
      <c r="AA36" s="78"/>
    </row>
    <row r="37" spans="1:27" x14ac:dyDescent="0.25">
      <c r="A37" s="89">
        <v>6027754</v>
      </c>
      <c r="B37" s="90" t="s">
        <v>42</v>
      </c>
      <c r="C37" s="91" t="s">
        <v>236</v>
      </c>
      <c r="D37" s="91" t="s">
        <v>22</v>
      </c>
      <c r="E37" s="91" t="s">
        <v>102</v>
      </c>
      <c r="F37" s="91" t="s">
        <v>102</v>
      </c>
      <c r="G37" s="91" t="s">
        <v>102</v>
      </c>
      <c r="H37" s="91" t="s">
        <v>107</v>
      </c>
      <c r="I37" s="81">
        <f>SUMIFS('Historical Purchases'!Q:Q,'Historical Purchases'!N:N,NDC_Data[[#This Row],[NDC]])</f>
        <v>0</v>
      </c>
      <c r="J37" s="10" t="e">
        <f>_xlfn.XLOOKUP(NDC_Data[[#This Row],[NDC]],'Pricing Data'!C:C,'Pricing Data'!F:F)</f>
        <v>#N/A</v>
      </c>
      <c r="K37" s="11" t="e">
        <f>_xlfn.XLOOKUP(NDC_Data[[#This Row],[NDC]],'Pricing Data'!C:C,'Pricing Data'!J:J)</f>
        <v>#N/A</v>
      </c>
      <c r="L37" s="92" t="e">
        <f>I37*(J37-(NDC_Data[[#This Row],[340B Price]]*'Drug Cost Impact Summary'!$D$13))</f>
        <v>#N/A</v>
      </c>
      <c r="M37" s="92" t="e">
        <f>(NDC_Data[[#This Row],[WAC Price]])*(NDC_Data[[#This Row],[Annual 340B Purchases]])</f>
        <v>#N/A</v>
      </c>
      <c r="N37" s="93" t="e">
        <f>(NDC_Data[[#This Row],[340B Price]]*NDC_Data[[#This Row],[Annual 340B Purchases]])-NDC_Data[[#This Row],[Annual Spend at 340B]]</f>
        <v>#N/A</v>
      </c>
      <c r="O37" s="93" t="e">
        <f>(K37-J37)*I37*'Drug Cost Impact Summary'!$E$13</f>
        <v>#N/A</v>
      </c>
      <c r="P37" s="93" t="e">
        <f>NDC_Data[[#This Row],[Annual Spend at WAC]]-NDC_Data[[#This Row],[Annual Spend at 340B]]</f>
        <v>#N/A</v>
      </c>
      <c r="Q37" s="94" t="str">
        <f>IFERROR(NDC_Data[[#This Row],[Annual Inrease in Upfront Inventory Spend]]/NDC_Data[[#This Row],[Annual Spend at 340B]],"0")</f>
        <v>0</v>
      </c>
      <c r="R37" s="93" t="e">
        <f>NDC_Data[[#This Row],[Annual Impact of Lost COGS Discount]]+NDC_Data[[#This Row],[Annual Impact of Denied Rebates]]</f>
        <v>#N/A</v>
      </c>
      <c r="S37" s="95" t="str">
        <f>IFERROR(NDC_Data[[#This Row],[Total Annual Increase in Net Spend]]/NDC_Data[[#This Row],[Annual Spend at 340B]],"0")</f>
        <v>0</v>
      </c>
      <c r="T37" s="86"/>
      <c r="U37" s="96" t="e">
        <f>(NDC_Data[[#This Row],[WAC Price]]-NDC_Data[[#This Row],[340B Price]])*(NDC_Data[[#This Row],[Annual 340B Purchases]]/365*30)</f>
        <v>#N/A</v>
      </c>
      <c r="V37" s="93" t="e">
        <f>(NDC_Data[[#This Row],[WAC Price]]-NDC_Data[[#This Row],[340B Price]])*(NDC_Data[[#This Row],[Annual 340B Purchases]]/365*45)</f>
        <v>#N/A</v>
      </c>
      <c r="W37" s="93" t="e">
        <f>(NDC_Data[[#This Row],[WAC Price]]-NDC_Data[[#This Row],[340B Price]])*(NDC_Data[[#This Row],[Annual 340B Purchases]]/365*60)</f>
        <v>#N/A</v>
      </c>
      <c r="X37" s="97" t="e">
        <f>(NDC_Data[[#This Row],[WAC Price]]-NDC_Data[[#This Row],[340B Price]])*(NDC_Data[[#This Row],[Annual 340B Purchases]]/365*90)</f>
        <v>#N/A</v>
      </c>
      <c r="Z37" s="77"/>
      <c r="AA37" s="78"/>
    </row>
    <row r="38" spans="1:27" x14ac:dyDescent="0.25">
      <c r="A38" s="79">
        <v>6027782</v>
      </c>
      <c r="B38" s="80" t="s">
        <v>42</v>
      </c>
      <c r="C38" s="32" t="s">
        <v>236</v>
      </c>
      <c r="D38" s="32" t="s">
        <v>22</v>
      </c>
      <c r="E38" s="32" t="s">
        <v>102</v>
      </c>
      <c r="F38" s="32" t="s">
        <v>102</v>
      </c>
      <c r="G38" s="32" t="s">
        <v>102</v>
      </c>
      <c r="H38" s="32" t="s">
        <v>228</v>
      </c>
      <c r="I38" s="81">
        <f>SUMIFS('Historical Purchases'!Q:Q,'Historical Purchases'!N:N,NDC_Data[[#This Row],[NDC]])</f>
        <v>0</v>
      </c>
      <c r="J38" s="10" t="e">
        <f>_xlfn.XLOOKUP(NDC_Data[[#This Row],[NDC]],'Pricing Data'!C:C,'Pricing Data'!F:F)</f>
        <v>#N/A</v>
      </c>
      <c r="K38" s="11" t="e">
        <f>_xlfn.XLOOKUP(NDC_Data[[#This Row],[NDC]],'Pricing Data'!C:C,'Pricing Data'!J:J)</f>
        <v>#N/A</v>
      </c>
      <c r="L38" s="82" t="e">
        <f>I38*(J38-(NDC_Data[[#This Row],[340B Price]]*'Drug Cost Impact Summary'!$D$13))</f>
        <v>#N/A</v>
      </c>
      <c r="M38" s="82" t="e">
        <f>(NDC_Data[[#This Row],[WAC Price]])*(NDC_Data[[#This Row],[Annual 340B Purchases]])</f>
        <v>#N/A</v>
      </c>
      <c r="N38" s="83" t="e">
        <f>(NDC_Data[[#This Row],[340B Price]]*NDC_Data[[#This Row],[Annual 340B Purchases]])-NDC_Data[[#This Row],[Annual Spend at 340B]]</f>
        <v>#N/A</v>
      </c>
      <c r="O38" s="83" t="e">
        <f>(K38-J38)*I38*'Drug Cost Impact Summary'!$E$13</f>
        <v>#N/A</v>
      </c>
      <c r="P38" s="83" t="e">
        <f>NDC_Data[[#This Row],[Annual Spend at WAC]]-NDC_Data[[#This Row],[Annual Spend at 340B]]</f>
        <v>#N/A</v>
      </c>
      <c r="Q38" s="84" t="str">
        <f>IFERROR(NDC_Data[[#This Row],[Annual Inrease in Upfront Inventory Spend]]/NDC_Data[[#This Row],[Annual Spend at 340B]],"0")</f>
        <v>0</v>
      </c>
      <c r="R38" s="83" t="e">
        <f>NDC_Data[[#This Row],[Annual Impact of Lost COGS Discount]]+NDC_Data[[#This Row],[Annual Impact of Denied Rebates]]</f>
        <v>#N/A</v>
      </c>
      <c r="S38" s="85" t="str">
        <f>IFERROR(NDC_Data[[#This Row],[Total Annual Increase in Net Spend]]/NDC_Data[[#This Row],[Annual Spend at 340B]],"0")</f>
        <v>0</v>
      </c>
      <c r="T38" s="86"/>
      <c r="U38" s="87" t="e">
        <f>(NDC_Data[[#This Row],[WAC Price]]-NDC_Data[[#This Row],[340B Price]])*(NDC_Data[[#This Row],[Annual 340B Purchases]]/365*30)</f>
        <v>#N/A</v>
      </c>
      <c r="V38" s="83" t="e">
        <f>(NDC_Data[[#This Row],[WAC Price]]-NDC_Data[[#This Row],[340B Price]])*(NDC_Data[[#This Row],[Annual 340B Purchases]]/365*45)</f>
        <v>#N/A</v>
      </c>
      <c r="W38" s="83" t="e">
        <f>(NDC_Data[[#This Row],[WAC Price]]-NDC_Data[[#This Row],[340B Price]])*(NDC_Data[[#This Row],[Annual 340B Purchases]]/365*60)</f>
        <v>#N/A</v>
      </c>
      <c r="X38" s="88" t="e">
        <f>(NDC_Data[[#This Row],[WAC Price]]-NDC_Data[[#This Row],[340B Price]])*(NDC_Data[[#This Row],[Annual 340B Purchases]]/365*90)</f>
        <v>#N/A</v>
      </c>
      <c r="Z38" s="77"/>
      <c r="AA38" s="78"/>
    </row>
    <row r="39" spans="1:27" x14ac:dyDescent="0.25">
      <c r="A39" s="89">
        <v>6022128</v>
      </c>
      <c r="B39" s="90" t="s">
        <v>42</v>
      </c>
      <c r="C39" s="91" t="s">
        <v>237</v>
      </c>
      <c r="D39" s="91" t="s">
        <v>22</v>
      </c>
      <c r="E39" s="91" t="s">
        <v>102</v>
      </c>
      <c r="F39" s="91" t="s">
        <v>102</v>
      </c>
      <c r="G39" s="91" t="s">
        <v>102</v>
      </c>
      <c r="H39" s="91" t="s">
        <v>155</v>
      </c>
      <c r="I39" s="81">
        <f>SUMIFS('Historical Purchases'!Q:Q,'Historical Purchases'!N:N,NDC_Data[[#This Row],[NDC]])</f>
        <v>0</v>
      </c>
      <c r="J39" s="10" t="e">
        <f>_xlfn.XLOOKUP(NDC_Data[[#This Row],[NDC]],'Pricing Data'!C:C,'Pricing Data'!F:F)</f>
        <v>#N/A</v>
      </c>
      <c r="K39" s="11" t="e">
        <f>_xlfn.XLOOKUP(NDC_Data[[#This Row],[NDC]],'Pricing Data'!C:C,'Pricing Data'!J:J)</f>
        <v>#N/A</v>
      </c>
      <c r="L39" s="92" t="e">
        <f>I39*(J39-(NDC_Data[[#This Row],[340B Price]]*'Drug Cost Impact Summary'!$D$13))</f>
        <v>#N/A</v>
      </c>
      <c r="M39" s="92" t="e">
        <f>(NDC_Data[[#This Row],[WAC Price]])*(NDC_Data[[#This Row],[Annual 340B Purchases]])</f>
        <v>#N/A</v>
      </c>
      <c r="N39" s="93" t="e">
        <f>(NDC_Data[[#This Row],[340B Price]]*NDC_Data[[#This Row],[Annual 340B Purchases]])-NDC_Data[[#This Row],[Annual Spend at 340B]]</f>
        <v>#N/A</v>
      </c>
      <c r="O39" s="93" t="e">
        <f>(K39-J39)*I39*'Drug Cost Impact Summary'!$E$13</f>
        <v>#N/A</v>
      </c>
      <c r="P39" s="93" t="e">
        <f>NDC_Data[[#This Row],[Annual Spend at WAC]]-NDC_Data[[#This Row],[Annual Spend at 340B]]</f>
        <v>#N/A</v>
      </c>
      <c r="Q39" s="94" t="str">
        <f>IFERROR(NDC_Data[[#This Row],[Annual Inrease in Upfront Inventory Spend]]/NDC_Data[[#This Row],[Annual Spend at 340B]],"0")</f>
        <v>0</v>
      </c>
      <c r="R39" s="93" t="e">
        <f>NDC_Data[[#This Row],[Annual Impact of Lost COGS Discount]]+NDC_Data[[#This Row],[Annual Impact of Denied Rebates]]</f>
        <v>#N/A</v>
      </c>
      <c r="S39" s="95" t="str">
        <f>IFERROR(NDC_Data[[#This Row],[Total Annual Increase in Net Spend]]/NDC_Data[[#This Row],[Annual Spend at 340B]],"0")</f>
        <v>0</v>
      </c>
      <c r="T39" s="86"/>
      <c r="U39" s="96" t="e">
        <f>(NDC_Data[[#This Row],[WAC Price]]-NDC_Data[[#This Row],[340B Price]])*(NDC_Data[[#This Row],[Annual 340B Purchases]]/365*30)</f>
        <v>#N/A</v>
      </c>
      <c r="V39" s="93" t="e">
        <f>(NDC_Data[[#This Row],[WAC Price]]-NDC_Data[[#This Row],[340B Price]])*(NDC_Data[[#This Row],[Annual 340B Purchases]]/365*45)</f>
        <v>#N/A</v>
      </c>
      <c r="W39" s="93" t="e">
        <f>(NDC_Data[[#This Row],[WAC Price]]-NDC_Data[[#This Row],[340B Price]])*(NDC_Data[[#This Row],[Annual 340B Purchases]]/365*60)</f>
        <v>#N/A</v>
      </c>
      <c r="X39" s="97" t="e">
        <f>(NDC_Data[[#This Row],[WAC Price]]-NDC_Data[[#This Row],[340B Price]])*(NDC_Data[[#This Row],[Annual 340B Purchases]]/365*90)</f>
        <v>#N/A</v>
      </c>
      <c r="Z39" s="77"/>
      <c r="AA39" s="78"/>
    </row>
    <row r="40" spans="1:27" x14ac:dyDescent="0.25">
      <c r="A40" s="79">
        <v>6022131</v>
      </c>
      <c r="B40" s="80" t="s">
        <v>42</v>
      </c>
      <c r="C40" s="32" t="s">
        <v>237</v>
      </c>
      <c r="D40" s="32" t="s">
        <v>22</v>
      </c>
      <c r="E40" s="32" t="s">
        <v>102</v>
      </c>
      <c r="F40" s="32" t="s">
        <v>102</v>
      </c>
      <c r="G40" s="32" t="s">
        <v>102</v>
      </c>
      <c r="H40" s="32" t="s">
        <v>117</v>
      </c>
      <c r="I40" s="81">
        <f>SUMIFS('Historical Purchases'!Q:Q,'Historical Purchases'!N:N,NDC_Data[[#This Row],[NDC]])</f>
        <v>0</v>
      </c>
      <c r="J40" s="10" t="e">
        <f>_xlfn.XLOOKUP(NDC_Data[[#This Row],[NDC]],'Pricing Data'!C:C,'Pricing Data'!F:F)</f>
        <v>#N/A</v>
      </c>
      <c r="K40" s="11" t="e">
        <f>_xlfn.XLOOKUP(NDC_Data[[#This Row],[NDC]],'Pricing Data'!C:C,'Pricing Data'!J:J)</f>
        <v>#N/A</v>
      </c>
      <c r="L40" s="82" t="e">
        <f>I40*(J40-(NDC_Data[[#This Row],[340B Price]]*'Drug Cost Impact Summary'!$D$13))</f>
        <v>#N/A</v>
      </c>
      <c r="M40" s="82" t="e">
        <f>(NDC_Data[[#This Row],[WAC Price]])*(NDC_Data[[#This Row],[Annual 340B Purchases]])</f>
        <v>#N/A</v>
      </c>
      <c r="N40" s="83" t="e">
        <f>(NDC_Data[[#This Row],[340B Price]]*NDC_Data[[#This Row],[Annual 340B Purchases]])-NDC_Data[[#This Row],[Annual Spend at 340B]]</f>
        <v>#N/A</v>
      </c>
      <c r="O40" s="83" t="e">
        <f>(K40-J40)*I40*'Drug Cost Impact Summary'!$E$13</f>
        <v>#N/A</v>
      </c>
      <c r="P40" s="83" t="e">
        <f>NDC_Data[[#This Row],[Annual Spend at WAC]]-NDC_Data[[#This Row],[Annual Spend at 340B]]</f>
        <v>#N/A</v>
      </c>
      <c r="Q40" s="84" t="str">
        <f>IFERROR(NDC_Data[[#This Row],[Annual Inrease in Upfront Inventory Spend]]/NDC_Data[[#This Row],[Annual Spend at 340B]],"0")</f>
        <v>0</v>
      </c>
      <c r="R40" s="83" t="e">
        <f>NDC_Data[[#This Row],[Annual Impact of Lost COGS Discount]]+NDC_Data[[#This Row],[Annual Impact of Denied Rebates]]</f>
        <v>#N/A</v>
      </c>
      <c r="S40" s="85" t="str">
        <f>IFERROR(NDC_Data[[#This Row],[Total Annual Increase in Net Spend]]/NDC_Data[[#This Row],[Annual Spend at 340B]],"0")</f>
        <v>0</v>
      </c>
      <c r="T40" s="86"/>
      <c r="U40" s="87" t="e">
        <f>(NDC_Data[[#This Row],[WAC Price]]-NDC_Data[[#This Row],[340B Price]])*(NDC_Data[[#This Row],[Annual 340B Purchases]]/365*30)</f>
        <v>#N/A</v>
      </c>
      <c r="V40" s="83" t="e">
        <f>(NDC_Data[[#This Row],[WAC Price]]-NDC_Data[[#This Row],[340B Price]])*(NDC_Data[[#This Row],[Annual 340B Purchases]]/365*45)</f>
        <v>#N/A</v>
      </c>
      <c r="W40" s="83" t="e">
        <f>(NDC_Data[[#This Row],[WAC Price]]-NDC_Data[[#This Row],[340B Price]])*(NDC_Data[[#This Row],[Annual 340B Purchases]]/365*60)</f>
        <v>#N/A</v>
      </c>
      <c r="X40" s="88" t="e">
        <f>(NDC_Data[[#This Row],[WAC Price]]-NDC_Data[[#This Row],[340B Price]])*(NDC_Data[[#This Row],[Annual 340B Purchases]]/365*90)</f>
        <v>#N/A</v>
      </c>
      <c r="Z40" s="77"/>
      <c r="AA40" s="78"/>
    </row>
    <row r="41" spans="1:27" x14ac:dyDescent="0.25">
      <c r="A41" s="89">
        <v>6022154</v>
      </c>
      <c r="B41" s="90" t="s">
        <v>42</v>
      </c>
      <c r="C41" s="91" t="s">
        <v>237</v>
      </c>
      <c r="D41" s="91" t="s">
        <v>22</v>
      </c>
      <c r="E41" s="91" t="s">
        <v>102</v>
      </c>
      <c r="F41" s="91" t="s">
        <v>102</v>
      </c>
      <c r="G41" s="91" t="s">
        <v>102</v>
      </c>
      <c r="H41" s="91" t="s">
        <v>107</v>
      </c>
      <c r="I41" s="81">
        <f>SUMIFS('Historical Purchases'!Q:Q,'Historical Purchases'!N:N,NDC_Data[[#This Row],[NDC]])</f>
        <v>0</v>
      </c>
      <c r="J41" s="10" t="e">
        <f>_xlfn.XLOOKUP(NDC_Data[[#This Row],[NDC]],'Pricing Data'!C:C,'Pricing Data'!F:F)</f>
        <v>#N/A</v>
      </c>
      <c r="K41" s="11" t="e">
        <f>_xlfn.XLOOKUP(NDC_Data[[#This Row],[NDC]],'Pricing Data'!C:C,'Pricing Data'!J:J)</f>
        <v>#N/A</v>
      </c>
      <c r="L41" s="92" t="e">
        <f>I41*(J41-(NDC_Data[[#This Row],[340B Price]]*'Drug Cost Impact Summary'!$D$13))</f>
        <v>#N/A</v>
      </c>
      <c r="M41" s="92" t="e">
        <f>(NDC_Data[[#This Row],[WAC Price]])*(NDC_Data[[#This Row],[Annual 340B Purchases]])</f>
        <v>#N/A</v>
      </c>
      <c r="N41" s="93" t="e">
        <f>(NDC_Data[[#This Row],[340B Price]]*NDC_Data[[#This Row],[Annual 340B Purchases]])-NDC_Data[[#This Row],[Annual Spend at 340B]]</f>
        <v>#N/A</v>
      </c>
      <c r="O41" s="93" t="e">
        <f>(K41-J41)*I41*'Drug Cost Impact Summary'!$E$13</f>
        <v>#N/A</v>
      </c>
      <c r="P41" s="93" t="e">
        <f>NDC_Data[[#This Row],[Annual Spend at WAC]]-NDC_Data[[#This Row],[Annual Spend at 340B]]</f>
        <v>#N/A</v>
      </c>
      <c r="Q41" s="94" t="str">
        <f>IFERROR(NDC_Data[[#This Row],[Annual Inrease in Upfront Inventory Spend]]/NDC_Data[[#This Row],[Annual Spend at 340B]],"0")</f>
        <v>0</v>
      </c>
      <c r="R41" s="93" t="e">
        <f>NDC_Data[[#This Row],[Annual Impact of Lost COGS Discount]]+NDC_Data[[#This Row],[Annual Impact of Denied Rebates]]</f>
        <v>#N/A</v>
      </c>
      <c r="S41" s="95" t="str">
        <f>IFERROR(NDC_Data[[#This Row],[Total Annual Increase in Net Spend]]/NDC_Data[[#This Row],[Annual Spend at 340B]],"0")</f>
        <v>0</v>
      </c>
      <c r="T41" s="86"/>
      <c r="U41" s="96" t="e">
        <f>(NDC_Data[[#This Row],[WAC Price]]-NDC_Data[[#This Row],[340B Price]])*(NDC_Data[[#This Row],[Annual 340B Purchases]]/365*30)</f>
        <v>#N/A</v>
      </c>
      <c r="V41" s="93" t="e">
        <f>(NDC_Data[[#This Row],[WAC Price]]-NDC_Data[[#This Row],[340B Price]])*(NDC_Data[[#This Row],[Annual 340B Purchases]]/365*45)</f>
        <v>#N/A</v>
      </c>
      <c r="W41" s="93" t="e">
        <f>(NDC_Data[[#This Row],[WAC Price]]-NDC_Data[[#This Row],[340B Price]])*(NDC_Data[[#This Row],[Annual 340B Purchases]]/365*60)</f>
        <v>#N/A</v>
      </c>
      <c r="X41" s="97" t="e">
        <f>(NDC_Data[[#This Row],[WAC Price]]-NDC_Data[[#This Row],[340B Price]])*(NDC_Data[[#This Row],[Annual 340B Purchases]]/365*90)</f>
        <v>#N/A</v>
      </c>
      <c r="Z41" s="77"/>
      <c r="AA41" s="78"/>
    </row>
    <row r="42" spans="1:27" x14ac:dyDescent="0.25">
      <c r="A42" s="79">
        <v>6011228</v>
      </c>
      <c r="B42" s="80" t="s">
        <v>42</v>
      </c>
      <c r="C42" s="32" t="s">
        <v>238</v>
      </c>
      <c r="D42" s="32" t="s">
        <v>22</v>
      </c>
      <c r="E42" s="32" t="s">
        <v>102</v>
      </c>
      <c r="F42" s="32" t="s">
        <v>102</v>
      </c>
      <c r="G42" s="32" t="s">
        <v>102</v>
      </c>
      <c r="H42" s="32" t="s">
        <v>155</v>
      </c>
      <c r="I42" s="81">
        <f>SUMIFS('Historical Purchases'!Q:Q,'Historical Purchases'!N:N,NDC_Data[[#This Row],[NDC]])</f>
        <v>0</v>
      </c>
      <c r="J42" s="10" t="e">
        <f>_xlfn.XLOOKUP(NDC_Data[[#This Row],[NDC]],'Pricing Data'!C:C,'Pricing Data'!F:F)</f>
        <v>#N/A</v>
      </c>
      <c r="K42" s="11" t="e">
        <f>_xlfn.XLOOKUP(NDC_Data[[#This Row],[NDC]],'Pricing Data'!C:C,'Pricing Data'!J:J)</f>
        <v>#N/A</v>
      </c>
      <c r="L42" s="82" t="e">
        <f>I42*(J42-(NDC_Data[[#This Row],[340B Price]]*'Drug Cost Impact Summary'!$D$13))</f>
        <v>#N/A</v>
      </c>
      <c r="M42" s="82" t="e">
        <f>(NDC_Data[[#This Row],[WAC Price]])*(NDC_Data[[#This Row],[Annual 340B Purchases]])</f>
        <v>#N/A</v>
      </c>
      <c r="N42" s="83" t="e">
        <f>(NDC_Data[[#This Row],[340B Price]]*NDC_Data[[#This Row],[Annual 340B Purchases]])-NDC_Data[[#This Row],[Annual Spend at 340B]]</f>
        <v>#N/A</v>
      </c>
      <c r="O42" s="83" t="e">
        <f>(K42-J42)*I42*'Drug Cost Impact Summary'!$E$13</f>
        <v>#N/A</v>
      </c>
      <c r="P42" s="83" t="e">
        <f>NDC_Data[[#This Row],[Annual Spend at WAC]]-NDC_Data[[#This Row],[Annual Spend at 340B]]</f>
        <v>#N/A</v>
      </c>
      <c r="Q42" s="84" t="str">
        <f>IFERROR(NDC_Data[[#This Row],[Annual Inrease in Upfront Inventory Spend]]/NDC_Data[[#This Row],[Annual Spend at 340B]],"0")</f>
        <v>0</v>
      </c>
      <c r="R42" s="83" t="e">
        <f>NDC_Data[[#This Row],[Annual Impact of Lost COGS Discount]]+NDC_Data[[#This Row],[Annual Impact of Denied Rebates]]</f>
        <v>#N/A</v>
      </c>
      <c r="S42" s="85" t="str">
        <f>IFERROR(NDC_Data[[#This Row],[Total Annual Increase in Net Spend]]/NDC_Data[[#This Row],[Annual Spend at 340B]],"0")</f>
        <v>0</v>
      </c>
      <c r="T42" s="86"/>
      <c r="U42" s="87" t="e">
        <f>(NDC_Data[[#This Row],[WAC Price]]-NDC_Data[[#This Row],[340B Price]])*(NDC_Data[[#This Row],[Annual 340B Purchases]]/365*30)</f>
        <v>#N/A</v>
      </c>
      <c r="V42" s="83" t="e">
        <f>(NDC_Data[[#This Row],[WAC Price]]-NDC_Data[[#This Row],[340B Price]])*(NDC_Data[[#This Row],[Annual 340B Purchases]]/365*45)</f>
        <v>#N/A</v>
      </c>
      <c r="W42" s="83" t="e">
        <f>(NDC_Data[[#This Row],[WAC Price]]-NDC_Data[[#This Row],[340B Price]])*(NDC_Data[[#This Row],[Annual 340B Purchases]]/365*60)</f>
        <v>#N/A</v>
      </c>
      <c r="X42" s="88" t="e">
        <f>(NDC_Data[[#This Row],[WAC Price]]-NDC_Data[[#This Row],[340B Price]])*(NDC_Data[[#This Row],[Annual 340B Purchases]]/365*90)</f>
        <v>#N/A</v>
      </c>
      <c r="Z42" s="77"/>
      <c r="AA42" s="78"/>
    </row>
    <row r="43" spans="1:27" x14ac:dyDescent="0.25">
      <c r="A43" s="89">
        <v>6011231</v>
      </c>
      <c r="B43" s="90" t="s">
        <v>42</v>
      </c>
      <c r="C43" s="91" t="s">
        <v>238</v>
      </c>
      <c r="D43" s="91" t="s">
        <v>22</v>
      </c>
      <c r="E43" s="91" t="s">
        <v>102</v>
      </c>
      <c r="F43" s="91" t="s">
        <v>102</v>
      </c>
      <c r="G43" s="91" t="s">
        <v>102</v>
      </c>
      <c r="H43" s="91" t="s">
        <v>117</v>
      </c>
      <c r="I43" s="81">
        <f>SUMIFS('Historical Purchases'!Q:Q,'Historical Purchases'!N:N,NDC_Data[[#This Row],[NDC]])</f>
        <v>0</v>
      </c>
      <c r="J43" s="10" t="e">
        <f>_xlfn.XLOOKUP(NDC_Data[[#This Row],[NDC]],'Pricing Data'!C:C,'Pricing Data'!F:F)</f>
        <v>#N/A</v>
      </c>
      <c r="K43" s="11" t="e">
        <f>_xlfn.XLOOKUP(NDC_Data[[#This Row],[NDC]],'Pricing Data'!C:C,'Pricing Data'!J:J)</f>
        <v>#N/A</v>
      </c>
      <c r="L43" s="92" t="e">
        <f>I43*(J43-(NDC_Data[[#This Row],[340B Price]]*'Drug Cost Impact Summary'!$D$13))</f>
        <v>#N/A</v>
      </c>
      <c r="M43" s="92" t="e">
        <f>(NDC_Data[[#This Row],[WAC Price]])*(NDC_Data[[#This Row],[Annual 340B Purchases]])</f>
        <v>#N/A</v>
      </c>
      <c r="N43" s="93" t="e">
        <f>(NDC_Data[[#This Row],[340B Price]]*NDC_Data[[#This Row],[Annual 340B Purchases]])-NDC_Data[[#This Row],[Annual Spend at 340B]]</f>
        <v>#N/A</v>
      </c>
      <c r="O43" s="93" t="e">
        <f>(K43-J43)*I43*'Drug Cost Impact Summary'!$E$13</f>
        <v>#N/A</v>
      </c>
      <c r="P43" s="93" t="e">
        <f>NDC_Data[[#This Row],[Annual Spend at WAC]]-NDC_Data[[#This Row],[Annual Spend at 340B]]</f>
        <v>#N/A</v>
      </c>
      <c r="Q43" s="94" t="str">
        <f>IFERROR(NDC_Data[[#This Row],[Annual Inrease in Upfront Inventory Spend]]/NDC_Data[[#This Row],[Annual Spend at 340B]],"0")</f>
        <v>0</v>
      </c>
      <c r="R43" s="93" t="e">
        <f>NDC_Data[[#This Row],[Annual Impact of Lost COGS Discount]]+NDC_Data[[#This Row],[Annual Impact of Denied Rebates]]</f>
        <v>#N/A</v>
      </c>
      <c r="S43" s="95" t="str">
        <f>IFERROR(NDC_Data[[#This Row],[Total Annual Increase in Net Spend]]/NDC_Data[[#This Row],[Annual Spend at 340B]],"0")</f>
        <v>0</v>
      </c>
      <c r="T43" s="86"/>
      <c r="U43" s="96" t="e">
        <f>(NDC_Data[[#This Row],[WAC Price]]-NDC_Data[[#This Row],[340B Price]])*(NDC_Data[[#This Row],[Annual 340B Purchases]]/365*30)</f>
        <v>#N/A</v>
      </c>
      <c r="V43" s="93" t="e">
        <f>(NDC_Data[[#This Row],[WAC Price]]-NDC_Data[[#This Row],[340B Price]])*(NDC_Data[[#This Row],[Annual 340B Purchases]]/365*45)</f>
        <v>#N/A</v>
      </c>
      <c r="W43" s="93" t="e">
        <f>(NDC_Data[[#This Row],[WAC Price]]-NDC_Data[[#This Row],[340B Price]])*(NDC_Data[[#This Row],[Annual 340B Purchases]]/365*60)</f>
        <v>#N/A</v>
      </c>
      <c r="X43" s="97" t="e">
        <f>(NDC_Data[[#This Row],[WAC Price]]-NDC_Data[[#This Row],[340B Price]])*(NDC_Data[[#This Row],[Annual 340B Purchases]]/365*90)</f>
        <v>#N/A</v>
      </c>
      <c r="Z43" s="77"/>
      <c r="AA43" s="78"/>
    </row>
    <row r="44" spans="1:27" x14ac:dyDescent="0.25">
      <c r="A44" s="79">
        <v>6011254</v>
      </c>
      <c r="B44" s="80" t="s">
        <v>42</v>
      </c>
      <c r="C44" s="32" t="s">
        <v>238</v>
      </c>
      <c r="D44" s="32" t="s">
        <v>22</v>
      </c>
      <c r="E44" s="32" t="s">
        <v>102</v>
      </c>
      <c r="F44" s="32" t="s">
        <v>102</v>
      </c>
      <c r="G44" s="32" t="s">
        <v>102</v>
      </c>
      <c r="H44" s="32" t="s">
        <v>107</v>
      </c>
      <c r="I44" s="81">
        <f>SUMIFS('Historical Purchases'!Q:Q,'Historical Purchases'!N:N,NDC_Data[[#This Row],[NDC]])</f>
        <v>0</v>
      </c>
      <c r="J44" s="10" t="e">
        <f>_xlfn.XLOOKUP(NDC_Data[[#This Row],[NDC]],'Pricing Data'!C:C,'Pricing Data'!F:F)</f>
        <v>#N/A</v>
      </c>
      <c r="K44" s="11" t="e">
        <f>_xlfn.XLOOKUP(NDC_Data[[#This Row],[NDC]],'Pricing Data'!C:C,'Pricing Data'!J:J)</f>
        <v>#N/A</v>
      </c>
      <c r="L44" s="82" t="e">
        <f>I44*(J44-(NDC_Data[[#This Row],[340B Price]]*'Drug Cost Impact Summary'!$D$13))</f>
        <v>#N/A</v>
      </c>
      <c r="M44" s="82" t="e">
        <f>(NDC_Data[[#This Row],[WAC Price]])*(NDC_Data[[#This Row],[Annual 340B Purchases]])</f>
        <v>#N/A</v>
      </c>
      <c r="N44" s="83" t="e">
        <f>(NDC_Data[[#This Row],[340B Price]]*NDC_Data[[#This Row],[Annual 340B Purchases]])-NDC_Data[[#This Row],[Annual Spend at 340B]]</f>
        <v>#N/A</v>
      </c>
      <c r="O44" s="83" t="e">
        <f>(K44-J44)*I44*'Drug Cost Impact Summary'!$E$13</f>
        <v>#N/A</v>
      </c>
      <c r="P44" s="83" t="e">
        <f>NDC_Data[[#This Row],[Annual Spend at WAC]]-NDC_Data[[#This Row],[Annual Spend at 340B]]</f>
        <v>#N/A</v>
      </c>
      <c r="Q44" s="84" t="str">
        <f>IFERROR(NDC_Data[[#This Row],[Annual Inrease in Upfront Inventory Spend]]/NDC_Data[[#This Row],[Annual Spend at 340B]],"0")</f>
        <v>0</v>
      </c>
      <c r="R44" s="83" t="e">
        <f>NDC_Data[[#This Row],[Annual Impact of Lost COGS Discount]]+NDC_Data[[#This Row],[Annual Impact of Denied Rebates]]</f>
        <v>#N/A</v>
      </c>
      <c r="S44" s="85" t="str">
        <f>IFERROR(NDC_Data[[#This Row],[Total Annual Increase in Net Spend]]/NDC_Data[[#This Row],[Annual Spend at 340B]],"0")</f>
        <v>0</v>
      </c>
      <c r="T44" s="86"/>
      <c r="U44" s="87" t="e">
        <f>(NDC_Data[[#This Row],[WAC Price]]-NDC_Data[[#This Row],[340B Price]])*(NDC_Data[[#This Row],[Annual 340B Purchases]]/365*30)</f>
        <v>#N/A</v>
      </c>
      <c r="V44" s="83" t="e">
        <f>(NDC_Data[[#This Row],[WAC Price]]-NDC_Data[[#This Row],[340B Price]])*(NDC_Data[[#This Row],[Annual 340B Purchases]]/365*45)</f>
        <v>#N/A</v>
      </c>
      <c r="W44" s="83" t="e">
        <f>(NDC_Data[[#This Row],[WAC Price]]-NDC_Data[[#This Row],[340B Price]])*(NDC_Data[[#This Row],[Annual 340B Purchases]]/365*60)</f>
        <v>#N/A</v>
      </c>
      <c r="X44" s="88" t="e">
        <f>(NDC_Data[[#This Row],[WAC Price]]-NDC_Data[[#This Row],[340B Price]])*(NDC_Data[[#This Row],[Annual 340B Purchases]]/365*90)</f>
        <v>#N/A</v>
      </c>
      <c r="Z44" s="77"/>
      <c r="AA44" s="78"/>
    </row>
    <row r="45" spans="1:27" x14ac:dyDescent="0.25">
      <c r="A45" s="89">
        <v>597015230</v>
      </c>
      <c r="B45" s="90" t="s">
        <v>43</v>
      </c>
      <c r="C45" s="91" t="s">
        <v>150</v>
      </c>
      <c r="D45" s="91" t="s">
        <v>19</v>
      </c>
      <c r="E45" s="91" t="s">
        <v>102</v>
      </c>
      <c r="F45" s="91" t="s">
        <v>102</v>
      </c>
      <c r="G45" s="91" t="s">
        <v>102</v>
      </c>
      <c r="H45" s="91" t="s">
        <v>117</v>
      </c>
      <c r="I45" s="81">
        <f>SUMIFS('Historical Purchases'!Q:Q,'Historical Purchases'!N:N,NDC_Data[[#This Row],[NDC]])</f>
        <v>0</v>
      </c>
      <c r="J45" s="10" t="e">
        <f>_xlfn.XLOOKUP(NDC_Data[[#This Row],[NDC]],'Pricing Data'!C:C,'Pricing Data'!F:F)</f>
        <v>#N/A</v>
      </c>
      <c r="K45" s="11" t="e">
        <f>_xlfn.XLOOKUP(NDC_Data[[#This Row],[NDC]],'Pricing Data'!C:C,'Pricing Data'!J:J)</f>
        <v>#N/A</v>
      </c>
      <c r="L45" s="92" t="e">
        <f>I45*(J45-(NDC_Data[[#This Row],[340B Price]]*'Drug Cost Impact Summary'!$D$13))</f>
        <v>#N/A</v>
      </c>
      <c r="M45" s="92" t="e">
        <f>(NDC_Data[[#This Row],[WAC Price]])*(NDC_Data[[#This Row],[Annual 340B Purchases]])</f>
        <v>#N/A</v>
      </c>
      <c r="N45" s="93" t="e">
        <f>(NDC_Data[[#This Row],[340B Price]]*NDC_Data[[#This Row],[Annual 340B Purchases]])-NDC_Data[[#This Row],[Annual Spend at 340B]]</f>
        <v>#N/A</v>
      </c>
      <c r="O45" s="93" t="e">
        <f>(K45-J45)*I45*'Drug Cost Impact Summary'!$E$13</f>
        <v>#N/A</v>
      </c>
      <c r="P45" s="93" t="e">
        <f>NDC_Data[[#This Row],[Annual Spend at WAC]]-NDC_Data[[#This Row],[Annual Spend at 340B]]</f>
        <v>#N/A</v>
      </c>
      <c r="Q45" s="94" t="str">
        <f>IFERROR(NDC_Data[[#This Row],[Annual Inrease in Upfront Inventory Spend]]/NDC_Data[[#This Row],[Annual Spend at 340B]],"0")</f>
        <v>0</v>
      </c>
      <c r="R45" s="93" t="e">
        <f>NDC_Data[[#This Row],[Annual Impact of Lost COGS Discount]]+NDC_Data[[#This Row],[Annual Impact of Denied Rebates]]</f>
        <v>#N/A</v>
      </c>
      <c r="S45" s="95" t="str">
        <f>IFERROR(NDC_Data[[#This Row],[Total Annual Increase in Net Spend]]/NDC_Data[[#This Row],[Annual Spend at 340B]],"0")</f>
        <v>0</v>
      </c>
      <c r="T45" s="86"/>
      <c r="U45" s="96" t="e">
        <f>(NDC_Data[[#This Row],[WAC Price]]-NDC_Data[[#This Row],[340B Price]])*(NDC_Data[[#This Row],[Annual 340B Purchases]]/365*30)</f>
        <v>#N/A</v>
      </c>
      <c r="V45" s="93" t="e">
        <f>(NDC_Data[[#This Row],[WAC Price]]-NDC_Data[[#This Row],[340B Price]])*(NDC_Data[[#This Row],[Annual 340B Purchases]]/365*45)</f>
        <v>#N/A</v>
      </c>
      <c r="W45" s="93" t="e">
        <f>(NDC_Data[[#This Row],[WAC Price]]-NDC_Data[[#This Row],[340B Price]])*(NDC_Data[[#This Row],[Annual 340B Purchases]]/365*60)</f>
        <v>#N/A</v>
      </c>
      <c r="X45" s="97" t="e">
        <f>(NDC_Data[[#This Row],[WAC Price]]-NDC_Data[[#This Row],[340B Price]])*(NDC_Data[[#This Row],[Annual 340B Purchases]]/365*90)</f>
        <v>#N/A</v>
      </c>
      <c r="Z45" s="77"/>
      <c r="AA45" s="78"/>
    </row>
    <row r="46" spans="1:27" x14ac:dyDescent="0.25">
      <c r="A46" s="79">
        <v>597015237</v>
      </c>
      <c r="B46" s="80" t="s">
        <v>43</v>
      </c>
      <c r="C46" s="32" t="s">
        <v>150</v>
      </c>
      <c r="D46" s="32" t="s">
        <v>19</v>
      </c>
      <c r="E46" s="32" t="s">
        <v>102</v>
      </c>
      <c r="F46" s="32" t="s">
        <v>102</v>
      </c>
      <c r="G46" s="32" t="s">
        <v>102</v>
      </c>
      <c r="H46" s="32" t="s">
        <v>117</v>
      </c>
      <c r="I46" s="81">
        <f>SUMIFS('Historical Purchases'!Q:Q,'Historical Purchases'!N:N,NDC_Data[[#This Row],[NDC]])</f>
        <v>0</v>
      </c>
      <c r="J46" s="10" t="e">
        <f>_xlfn.XLOOKUP(NDC_Data[[#This Row],[NDC]],'Pricing Data'!C:C,'Pricing Data'!F:F)</f>
        <v>#N/A</v>
      </c>
      <c r="K46" s="11" t="e">
        <f>_xlfn.XLOOKUP(NDC_Data[[#This Row],[NDC]],'Pricing Data'!C:C,'Pricing Data'!J:J)</f>
        <v>#N/A</v>
      </c>
      <c r="L46" s="82" t="e">
        <f>I46*(J46-(NDC_Data[[#This Row],[340B Price]]*'Drug Cost Impact Summary'!$D$13))</f>
        <v>#N/A</v>
      </c>
      <c r="M46" s="82" t="e">
        <f>(NDC_Data[[#This Row],[WAC Price]])*(NDC_Data[[#This Row],[Annual 340B Purchases]])</f>
        <v>#N/A</v>
      </c>
      <c r="N46" s="83" t="e">
        <f>(NDC_Data[[#This Row],[340B Price]]*NDC_Data[[#This Row],[Annual 340B Purchases]])-NDC_Data[[#This Row],[Annual Spend at 340B]]</f>
        <v>#N/A</v>
      </c>
      <c r="O46" s="83" t="e">
        <f>(K46-J46)*I46*'Drug Cost Impact Summary'!$E$13</f>
        <v>#N/A</v>
      </c>
      <c r="P46" s="83" t="e">
        <f>NDC_Data[[#This Row],[Annual Spend at WAC]]-NDC_Data[[#This Row],[Annual Spend at 340B]]</f>
        <v>#N/A</v>
      </c>
      <c r="Q46" s="84" t="str">
        <f>IFERROR(NDC_Data[[#This Row],[Annual Inrease in Upfront Inventory Spend]]/NDC_Data[[#This Row],[Annual Spend at 340B]],"0")</f>
        <v>0</v>
      </c>
      <c r="R46" s="83" t="e">
        <f>NDC_Data[[#This Row],[Annual Impact of Lost COGS Discount]]+NDC_Data[[#This Row],[Annual Impact of Denied Rebates]]</f>
        <v>#N/A</v>
      </c>
      <c r="S46" s="85" t="str">
        <f>IFERROR(NDC_Data[[#This Row],[Total Annual Increase in Net Spend]]/NDC_Data[[#This Row],[Annual Spend at 340B]],"0")</f>
        <v>0</v>
      </c>
      <c r="T46" s="86"/>
      <c r="U46" s="87" t="e">
        <f>(NDC_Data[[#This Row],[WAC Price]]-NDC_Data[[#This Row],[340B Price]])*(NDC_Data[[#This Row],[Annual 340B Purchases]]/365*30)</f>
        <v>#N/A</v>
      </c>
      <c r="V46" s="83" t="e">
        <f>(NDC_Data[[#This Row],[WAC Price]]-NDC_Data[[#This Row],[340B Price]])*(NDC_Data[[#This Row],[Annual 340B Purchases]]/365*45)</f>
        <v>#N/A</v>
      </c>
      <c r="W46" s="83" t="e">
        <f>(NDC_Data[[#This Row],[WAC Price]]-NDC_Data[[#This Row],[340B Price]])*(NDC_Data[[#This Row],[Annual 340B Purchases]]/365*60)</f>
        <v>#N/A</v>
      </c>
      <c r="X46" s="88" t="e">
        <f>(NDC_Data[[#This Row],[WAC Price]]-NDC_Data[[#This Row],[340B Price]])*(NDC_Data[[#This Row],[Annual 340B Purchases]]/365*90)</f>
        <v>#N/A</v>
      </c>
      <c r="Z46" s="77"/>
      <c r="AA46" s="78"/>
    </row>
    <row r="47" spans="1:27" x14ac:dyDescent="0.25">
      <c r="A47" s="89">
        <v>597015290</v>
      </c>
      <c r="B47" s="90" t="s">
        <v>43</v>
      </c>
      <c r="C47" s="91" t="s">
        <v>150</v>
      </c>
      <c r="D47" s="91" t="s">
        <v>19</v>
      </c>
      <c r="E47" s="91" t="s">
        <v>102</v>
      </c>
      <c r="F47" s="91" t="s">
        <v>102</v>
      </c>
      <c r="G47" s="91" t="s">
        <v>102</v>
      </c>
      <c r="H47" s="91" t="s">
        <v>107</v>
      </c>
      <c r="I47" s="81">
        <f>SUMIFS('Historical Purchases'!Q:Q,'Historical Purchases'!N:N,NDC_Data[[#This Row],[NDC]])</f>
        <v>0</v>
      </c>
      <c r="J47" s="10" t="e">
        <f>_xlfn.XLOOKUP(NDC_Data[[#This Row],[NDC]],'Pricing Data'!C:C,'Pricing Data'!F:F)</f>
        <v>#N/A</v>
      </c>
      <c r="K47" s="11" t="e">
        <f>_xlfn.XLOOKUP(NDC_Data[[#This Row],[NDC]],'Pricing Data'!C:C,'Pricing Data'!J:J)</f>
        <v>#N/A</v>
      </c>
      <c r="L47" s="92" t="e">
        <f>I47*(J47-(NDC_Data[[#This Row],[340B Price]]*'Drug Cost Impact Summary'!$D$13))</f>
        <v>#N/A</v>
      </c>
      <c r="M47" s="92" t="e">
        <f>(NDC_Data[[#This Row],[WAC Price]])*(NDC_Data[[#This Row],[Annual 340B Purchases]])</f>
        <v>#N/A</v>
      </c>
      <c r="N47" s="93" t="e">
        <f>(NDC_Data[[#This Row],[340B Price]]*NDC_Data[[#This Row],[Annual 340B Purchases]])-NDC_Data[[#This Row],[Annual Spend at 340B]]</f>
        <v>#N/A</v>
      </c>
      <c r="O47" s="93" t="e">
        <f>(K47-J47)*I47*'Drug Cost Impact Summary'!$E$13</f>
        <v>#N/A</v>
      </c>
      <c r="P47" s="93" t="e">
        <f>NDC_Data[[#This Row],[Annual Spend at WAC]]-NDC_Data[[#This Row],[Annual Spend at 340B]]</f>
        <v>#N/A</v>
      </c>
      <c r="Q47" s="94" t="str">
        <f>IFERROR(NDC_Data[[#This Row],[Annual Inrease in Upfront Inventory Spend]]/NDC_Data[[#This Row],[Annual Spend at 340B]],"0")</f>
        <v>0</v>
      </c>
      <c r="R47" s="93" t="e">
        <f>NDC_Data[[#This Row],[Annual Impact of Lost COGS Discount]]+NDC_Data[[#This Row],[Annual Impact of Denied Rebates]]</f>
        <v>#N/A</v>
      </c>
      <c r="S47" s="95" t="str">
        <f>IFERROR(NDC_Data[[#This Row],[Total Annual Increase in Net Spend]]/NDC_Data[[#This Row],[Annual Spend at 340B]],"0")</f>
        <v>0</v>
      </c>
      <c r="T47" s="86"/>
      <c r="U47" s="96" t="e">
        <f>(NDC_Data[[#This Row],[WAC Price]]-NDC_Data[[#This Row],[340B Price]])*(NDC_Data[[#This Row],[Annual 340B Purchases]]/365*30)</f>
        <v>#N/A</v>
      </c>
      <c r="V47" s="93" t="e">
        <f>(NDC_Data[[#This Row],[WAC Price]]-NDC_Data[[#This Row],[340B Price]])*(NDC_Data[[#This Row],[Annual 340B Purchases]]/365*45)</f>
        <v>#N/A</v>
      </c>
      <c r="W47" s="93" t="e">
        <f>(NDC_Data[[#This Row],[WAC Price]]-NDC_Data[[#This Row],[340B Price]])*(NDC_Data[[#This Row],[Annual 340B Purchases]]/365*60)</f>
        <v>#N/A</v>
      </c>
      <c r="X47" s="97" t="e">
        <f>(NDC_Data[[#This Row],[WAC Price]]-NDC_Data[[#This Row],[340B Price]])*(NDC_Data[[#This Row],[Annual 340B Purchases]]/365*90)</f>
        <v>#N/A</v>
      </c>
      <c r="Z47" s="77"/>
      <c r="AA47" s="78"/>
    </row>
    <row r="48" spans="1:27" x14ac:dyDescent="0.25">
      <c r="A48" s="79">
        <v>597015330</v>
      </c>
      <c r="B48" s="80" t="s">
        <v>43</v>
      </c>
      <c r="C48" s="32" t="s">
        <v>151</v>
      </c>
      <c r="D48" s="32" t="s">
        <v>19</v>
      </c>
      <c r="E48" s="32" t="s">
        <v>102</v>
      </c>
      <c r="F48" s="32" t="s">
        <v>102</v>
      </c>
      <c r="G48" s="32" t="s">
        <v>102</v>
      </c>
      <c r="H48" s="32" t="s">
        <v>117</v>
      </c>
      <c r="I48" s="81">
        <f>SUMIFS('Historical Purchases'!Q:Q,'Historical Purchases'!N:N,NDC_Data[[#This Row],[NDC]])</f>
        <v>0</v>
      </c>
      <c r="J48" s="10" t="e">
        <f>_xlfn.XLOOKUP(NDC_Data[[#This Row],[NDC]],'Pricing Data'!C:C,'Pricing Data'!F:F)</f>
        <v>#N/A</v>
      </c>
      <c r="K48" s="11" t="e">
        <f>_xlfn.XLOOKUP(NDC_Data[[#This Row],[NDC]],'Pricing Data'!C:C,'Pricing Data'!J:J)</f>
        <v>#N/A</v>
      </c>
      <c r="L48" s="82" t="e">
        <f>I48*(J48-(NDC_Data[[#This Row],[340B Price]]*'Drug Cost Impact Summary'!$D$13))</f>
        <v>#N/A</v>
      </c>
      <c r="M48" s="82" t="e">
        <f>(NDC_Data[[#This Row],[WAC Price]])*(NDC_Data[[#This Row],[Annual 340B Purchases]])</f>
        <v>#N/A</v>
      </c>
      <c r="N48" s="83" t="e">
        <f>(NDC_Data[[#This Row],[340B Price]]*NDC_Data[[#This Row],[Annual 340B Purchases]])-NDC_Data[[#This Row],[Annual Spend at 340B]]</f>
        <v>#N/A</v>
      </c>
      <c r="O48" s="83" t="e">
        <f>(K48-J48)*I48*'Drug Cost Impact Summary'!$E$13</f>
        <v>#N/A</v>
      </c>
      <c r="P48" s="83" t="e">
        <f>NDC_Data[[#This Row],[Annual Spend at WAC]]-NDC_Data[[#This Row],[Annual Spend at 340B]]</f>
        <v>#N/A</v>
      </c>
      <c r="Q48" s="84" t="str">
        <f>IFERROR(NDC_Data[[#This Row],[Annual Inrease in Upfront Inventory Spend]]/NDC_Data[[#This Row],[Annual Spend at 340B]],"0")</f>
        <v>0</v>
      </c>
      <c r="R48" s="83" t="e">
        <f>NDC_Data[[#This Row],[Annual Impact of Lost COGS Discount]]+NDC_Data[[#This Row],[Annual Impact of Denied Rebates]]</f>
        <v>#N/A</v>
      </c>
      <c r="S48" s="85" t="str">
        <f>IFERROR(NDC_Data[[#This Row],[Total Annual Increase in Net Spend]]/NDC_Data[[#This Row],[Annual Spend at 340B]],"0")</f>
        <v>0</v>
      </c>
      <c r="T48" s="86"/>
      <c r="U48" s="87" t="e">
        <f>(NDC_Data[[#This Row],[WAC Price]]-NDC_Data[[#This Row],[340B Price]])*(NDC_Data[[#This Row],[Annual 340B Purchases]]/365*30)</f>
        <v>#N/A</v>
      </c>
      <c r="V48" s="83" t="e">
        <f>(NDC_Data[[#This Row],[WAC Price]]-NDC_Data[[#This Row],[340B Price]])*(NDC_Data[[#This Row],[Annual 340B Purchases]]/365*45)</f>
        <v>#N/A</v>
      </c>
      <c r="W48" s="83" t="e">
        <f>(NDC_Data[[#This Row],[WAC Price]]-NDC_Data[[#This Row],[340B Price]])*(NDC_Data[[#This Row],[Annual 340B Purchases]]/365*60)</f>
        <v>#N/A</v>
      </c>
      <c r="X48" s="88" t="e">
        <f>(NDC_Data[[#This Row],[WAC Price]]-NDC_Data[[#This Row],[340B Price]])*(NDC_Data[[#This Row],[Annual 340B Purchases]]/365*90)</f>
        <v>#N/A</v>
      </c>
      <c r="Z48" s="77"/>
      <c r="AA48" s="78"/>
    </row>
    <row r="49" spans="1:27" x14ac:dyDescent="0.25">
      <c r="A49" s="89">
        <v>597015337</v>
      </c>
      <c r="B49" s="90" t="s">
        <v>43</v>
      </c>
      <c r="C49" s="91" t="s">
        <v>151</v>
      </c>
      <c r="D49" s="91" t="s">
        <v>19</v>
      </c>
      <c r="E49" s="91" t="s">
        <v>102</v>
      </c>
      <c r="F49" s="91" t="s">
        <v>102</v>
      </c>
      <c r="G49" s="91" t="s">
        <v>102</v>
      </c>
      <c r="H49" s="91" t="s">
        <v>117</v>
      </c>
      <c r="I49" s="81">
        <f>SUMIFS('Historical Purchases'!Q:Q,'Historical Purchases'!N:N,NDC_Data[[#This Row],[NDC]])</f>
        <v>0</v>
      </c>
      <c r="J49" s="10" t="e">
        <f>_xlfn.XLOOKUP(NDC_Data[[#This Row],[NDC]],'Pricing Data'!C:C,'Pricing Data'!F:F)</f>
        <v>#N/A</v>
      </c>
      <c r="K49" s="11" t="e">
        <f>_xlfn.XLOOKUP(NDC_Data[[#This Row],[NDC]],'Pricing Data'!C:C,'Pricing Data'!J:J)</f>
        <v>#N/A</v>
      </c>
      <c r="L49" s="92" t="e">
        <f>I49*(J49-(NDC_Data[[#This Row],[340B Price]]*'Drug Cost Impact Summary'!$D$13))</f>
        <v>#N/A</v>
      </c>
      <c r="M49" s="92" t="e">
        <f>(NDC_Data[[#This Row],[WAC Price]])*(NDC_Data[[#This Row],[Annual 340B Purchases]])</f>
        <v>#N/A</v>
      </c>
      <c r="N49" s="93" t="e">
        <f>(NDC_Data[[#This Row],[340B Price]]*NDC_Data[[#This Row],[Annual 340B Purchases]])-NDC_Data[[#This Row],[Annual Spend at 340B]]</f>
        <v>#N/A</v>
      </c>
      <c r="O49" s="93" t="e">
        <f>(K49-J49)*I49*'Drug Cost Impact Summary'!$E$13</f>
        <v>#N/A</v>
      </c>
      <c r="P49" s="93" t="e">
        <f>NDC_Data[[#This Row],[Annual Spend at WAC]]-NDC_Data[[#This Row],[Annual Spend at 340B]]</f>
        <v>#N/A</v>
      </c>
      <c r="Q49" s="94" t="str">
        <f>IFERROR(NDC_Data[[#This Row],[Annual Inrease in Upfront Inventory Spend]]/NDC_Data[[#This Row],[Annual Spend at 340B]],"0")</f>
        <v>0</v>
      </c>
      <c r="R49" s="93" t="e">
        <f>NDC_Data[[#This Row],[Annual Impact of Lost COGS Discount]]+NDC_Data[[#This Row],[Annual Impact of Denied Rebates]]</f>
        <v>#N/A</v>
      </c>
      <c r="S49" s="95" t="str">
        <f>IFERROR(NDC_Data[[#This Row],[Total Annual Increase in Net Spend]]/NDC_Data[[#This Row],[Annual Spend at 340B]],"0")</f>
        <v>0</v>
      </c>
      <c r="T49" s="86"/>
      <c r="U49" s="96" t="e">
        <f>(NDC_Data[[#This Row],[WAC Price]]-NDC_Data[[#This Row],[340B Price]])*(NDC_Data[[#This Row],[Annual 340B Purchases]]/365*30)</f>
        <v>#N/A</v>
      </c>
      <c r="V49" s="93" t="e">
        <f>(NDC_Data[[#This Row],[WAC Price]]-NDC_Data[[#This Row],[340B Price]])*(NDC_Data[[#This Row],[Annual 340B Purchases]]/365*45)</f>
        <v>#N/A</v>
      </c>
      <c r="W49" s="93" t="e">
        <f>(NDC_Data[[#This Row],[WAC Price]]-NDC_Data[[#This Row],[340B Price]])*(NDC_Data[[#This Row],[Annual 340B Purchases]]/365*60)</f>
        <v>#N/A</v>
      </c>
      <c r="X49" s="97" t="e">
        <f>(NDC_Data[[#This Row],[WAC Price]]-NDC_Data[[#This Row],[340B Price]])*(NDC_Data[[#This Row],[Annual 340B Purchases]]/365*90)</f>
        <v>#N/A</v>
      </c>
      <c r="Z49" s="77"/>
      <c r="AA49" s="78"/>
    </row>
    <row r="50" spans="1:27" x14ac:dyDescent="0.25">
      <c r="A50" s="79">
        <v>597015390</v>
      </c>
      <c r="B50" s="80" t="s">
        <v>43</v>
      </c>
      <c r="C50" s="32" t="s">
        <v>151</v>
      </c>
      <c r="D50" s="32" t="s">
        <v>19</v>
      </c>
      <c r="E50" s="32" t="s">
        <v>102</v>
      </c>
      <c r="F50" s="32" t="s">
        <v>102</v>
      </c>
      <c r="G50" s="32" t="s">
        <v>102</v>
      </c>
      <c r="H50" s="32" t="s">
        <v>107</v>
      </c>
      <c r="I50" s="81">
        <f>SUMIFS('Historical Purchases'!Q:Q,'Historical Purchases'!N:N,NDC_Data[[#This Row],[NDC]])</f>
        <v>0</v>
      </c>
      <c r="J50" s="10" t="e">
        <f>_xlfn.XLOOKUP(NDC_Data[[#This Row],[NDC]],'Pricing Data'!C:C,'Pricing Data'!F:F)</f>
        <v>#N/A</v>
      </c>
      <c r="K50" s="11" t="e">
        <f>_xlfn.XLOOKUP(NDC_Data[[#This Row],[NDC]],'Pricing Data'!C:C,'Pricing Data'!J:J)</f>
        <v>#N/A</v>
      </c>
      <c r="L50" s="82" t="e">
        <f>I50*(J50-(NDC_Data[[#This Row],[340B Price]]*'Drug Cost Impact Summary'!$D$13))</f>
        <v>#N/A</v>
      </c>
      <c r="M50" s="82" t="e">
        <f>(NDC_Data[[#This Row],[WAC Price]])*(NDC_Data[[#This Row],[Annual 340B Purchases]])</f>
        <v>#N/A</v>
      </c>
      <c r="N50" s="83" t="e">
        <f>(NDC_Data[[#This Row],[340B Price]]*NDC_Data[[#This Row],[Annual 340B Purchases]])-NDC_Data[[#This Row],[Annual Spend at 340B]]</f>
        <v>#N/A</v>
      </c>
      <c r="O50" s="83" t="e">
        <f>(K50-J50)*I50*'Drug Cost Impact Summary'!$E$13</f>
        <v>#N/A</v>
      </c>
      <c r="P50" s="83" t="e">
        <f>NDC_Data[[#This Row],[Annual Spend at WAC]]-NDC_Data[[#This Row],[Annual Spend at 340B]]</f>
        <v>#N/A</v>
      </c>
      <c r="Q50" s="84" t="str">
        <f>IFERROR(NDC_Data[[#This Row],[Annual Inrease in Upfront Inventory Spend]]/NDC_Data[[#This Row],[Annual Spend at 340B]],"0")</f>
        <v>0</v>
      </c>
      <c r="R50" s="83" t="e">
        <f>NDC_Data[[#This Row],[Annual Impact of Lost COGS Discount]]+NDC_Data[[#This Row],[Annual Impact of Denied Rebates]]</f>
        <v>#N/A</v>
      </c>
      <c r="S50" s="85" t="str">
        <f>IFERROR(NDC_Data[[#This Row],[Total Annual Increase in Net Spend]]/NDC_Data[[#This Row],[Annual Spend at 340B]],"0")</f>
        <v>0</v>
      </c>
      <c r="T50" s="86"/>
      <c r="U50" s="87" t="e">
        <f>(NDC_Data[[#This Row],[WAC Price]]-NDC_Data[[#This Row],[340B Price]])*(NDC_Data[[#This Row],[Annual 340B Purchases]]/365*30)</f>
        <v>#N/A</v>
      </c>
      <c r="V50" s="83" t="e">
        <f>(NDC_Data[[#This Row],[WAC Price]]-NDC_Data[[#This Row],[340B Price]])*(NDC_Data[[#This Row],[Annual 340B Purchases]]/365*45)</f>
        <v>#N/A</v>
      </c>
      <c r="W50" s="83" t="e">
        <f>(NDC_Data[[#This Row],[WAC Price]]-NDC_Data[[#This Row],[340B Price]])*(NDC_Data[[#This Row],[Annual 340B Purchases]]/365*60)</f>
        <v>#N/A</v>
      </c>
      <c r="X50" s="88" t="e">
        <f>(NDC_Data[[#This Row],[WAC Price]]-NDC_Data[[#This Row],[340B Price]])*(NDC_Data[[#This Row],[Annual 340B Purchases]]/365*90)</f>
        <v>#N/A</v>
      </c>
      <c r="Z50" s="77"/>
      <c r="AA50" s="78"/>
    </row>
    <row r="51" spans="1:27" x14ac:dyDescent="0.25">
      <c r="A51" s="89">
        <v>169633910</v>
      </c>
      <c r="B51" s="90" t="s">
        <v>44</v>
      </c>
      <c r="C51" s="91" t="s">
        <v>268</v>
      </c>
      <c r="D51" s="91" t="s">
        <v>24</v>
      </c>
      <c r="E51" s="91" t="s">
        <v>102</v>
      </c>
      <c r="F51" s="91" t="s">
        <v>102</v>
      </c>
      <c r="G51" s="91" t="s">
        <v>102</v>
      </c>
      <c r="H51" s="91" t="s">
        <v>259</v>
      </c>
      <c r="I51" s="81">
        <f>SUMIFS('Historical Purchases'!Q:Q,'Historical Purchases'!N:N,NDC_Data[[#This Row],[NDC]])</f>
        <v>0</v>
      </c>
      <c r="J51" s="10" t="e">
        <f>_xlfn.XLOOKUP(NDC_Data[[#This Row],[NDC]],'Pricing Data'!C:C,'Pricing Data'!F:F)</f>
        <v>#N/A</v>
      </c>
      <c r="K51" s="11" t="e">
        <f>_xlfn.XLOOKUP(NDC_Data[[#This Row],[NDC]],'Pricing Data'!C:C,'Pricing Data'!J:J)</f>
        <v>#N/A</v>
      </c>
      <c r="L51" s="92" t="e">
        <f>I51*(J51-(NDC_Data[[#This Row],[340B Price]]*'Drug Cost Impact Summary'!$D$13))</f>
        <v>#N/A</v>
      </c>
      <c r="M51" s="92" t="e">
        <f>(NDC_Data[[#This Row],[WAC Price]])*(NDC_Data[[#This Row],[Annual 340B Purchases]])</f>
        <v>#N/A</v>
      </c>
      <c r="N51" s="93" t="e">
        <f>(NDC_Data[[#This Row],[340B Price]]*NDC_Data[[#This Row],[Annual 340B Purchases]])-NDC_Data[[#This Row],[Annual Spend at 340B]]</f>
        <v>#N/A</v>
      </c>
      <c r="O51" s="93" t="e">
        <f>(K51-J51)*I51*'Drug Cost Impact Summary'!$E$13</f>
        <v>#N/A</v>
      </c>
      <c r="P51" s="93" t="e">
        <f>NDC_Data[[#This Row],[Annual Spend at WAC]]-NDC_Data[[#This Row],[Annual Spend at 340B]]</f>
        <v>#N/A</v>
      </c>
      <c r="Q51" s="94" t="str">
        <f>IFERROR(NDC_Data[[#This Row],[Annual Inrease in Upfront Inventory Spend]]/NDC_Data[[#This Row],[Annual Spend at 340B]],"0")</f>
        <v>0</v>
      </c>
      <c r="R51" s="93" t="e">
        <f>NDC_Data[[#This Row],[Annual Impact of Lost COGS Discount]]+NDC_Data[[#This Row],[Annual Impact of Denied Rebates]]</f>
        <v>#N/A</v>
      </c>
      <c r="S51" s="95" t="str">
        <f>IFERROR(NDC_Data[[#This Row],[Total Annual Increase in Net Spend]]/NDC_Data[[#This Row],[Annual Spend at 340B]],"0")</f>
        <v>0</v>
      </c>
      <c r="T51" s="86"/>
      <c r="U51" s="96" t="e">
        <f>(NDC_Data[[#This Row],[WAC Price]]-NDC_Data[[#This Row],[340B Price]])*(NDC_Data[[#This Row],[Annual 340B Purchases]]/365*30)</f>
        <v>#N/A</v>
      </c>
      <c r="V51" s="93" t="e">
        <f>(NDC_Data[[#This Row],[WAC Price]]-NDC_Data[[#This Row],[340B Price]])*(NDC_Data[[#This Row],[Annual 340B Purchases]]/365*45)</f>
        <v>#N/A</v>
      </c>
      <c r="W51" s="93" t="e">
        <f>(NDC_Data[[#This Row],[WAC Price]]-NDC_Data[[#This Row],[340B Price]])*(NDC_Data[[#This Row],[Annual 340B Purchases]]/365*60)</f>
        <v>#N/A</v>
      </c>
      <c r="X51" s="97" t="e">
        <f>(NDC_Data[[#This Row],[WAC Price]]-NDC_Data[[#This Row],[340B Price]])*(NDC_Data[[#This Row],[Annual 340B Purchases]]/365*90)</f>
        <v>#N/A</v>
      </c>
      <c r="Z51" s="77"/>
      <c r="AA51" s="78"/>
    </row>
    <row r="52" spans="1:27" x14ac:dyDescent="0.25">
      <c r="A52" s="79">
        <v>169750111</v>
      </c>
      <c r="B52" s="80" t="s">
        <v>44</v>
      </c>
      <c r="C52" s="32" t="s">
        <v>269</v>
      </c>
      <c r="D52" s="32" t="s">
        <v>24</v>
      </c>
      <c r="E52" s="32" t="s">
        <v>102</v>
      </c>
      <c r="F52" s="32" t="s">
        <v>102</v>
      </c>
      <c r="G52" s="32" t="s">
        <v>102</v>
      </c>
      <c r="H52" s="32" t="s">
        <v>261</v>
      </c>
      <c r="I52" s="81">
        <f>SUMIFS('Historical Purchases'!Q:Q,'Historical Purchases'!N:N,NDC_Data[[#This Row],[NDC]])</f>
        <v>0</v>
      </c>
      <c r="J52" s="10" t="e">
        <f>_xlfn.XLOOKUP(NDC_Data[[#This Row],[NDC]],'Pricing Data'!C:C,'Pricing Data'!F:F)</f>
        <v>#N/A</v>
      </c>
      <c r="K52" s="11" t="e">
        <f>_xlfn.XLOOKUP(NDC_Data[[#This Row],[NDC]],'Pricing Data'!C:C,'Pricing Data'!J:J)</f>
        <v>#N/A</v>
      </c>
      <c r="L52" s="82" t="e">
        <f>I52*(J52-(NDC_Data[[#This Row],[340B Price]]*'Drug Cost Impact Summary'!$D$13))</f>
        <v>#N/A</v>
      </c>
      <c r="M52" s="82" t="e">
        <f>(NDC_Data[[#This Row],[WAC Price]])*(NDC_Data[[#This Row],[Annual 340B Purchases]])</f>
        <v>#N/A</v>
      </c>
      <c r="N52" s="83" t="e">
        <f>(NDC_Data[[#This Row],[340B Price]]*NDC_Data[[#This Row],[Annual 340B Purchases]])-NDC_Data[[#This Row],[Annual Spend at 340B]]</f>
        <v>#N/A</v>
      </c>
      <c r="O52" s="83" t="e">
        <f>(K52-J52)*I52*'Drug Cost Impact Summary'!$E$13</f>
        <v>#N/A</v>
      </c>
      <c r="P52" s="83" t="e">
        <f>NDC_Data[[#This Row],[Annual Spend at WAC]]-NDC_Data[[#This Row],[Annual Spend at 340B]]</f>
        <v>#N/A</v>
      </c>
      <c r="Q52" s="84" t="str">
        <f>IFERROR(NDC_Data[[#This Row],[Annual Inrease in Upfront Inventory Spend]]/NDC_Data[[#This Row],[Annual Spend at 340B]],"0")</f>
        <v>0</v>
      </c>
      <c r="R52" s="83" t="e">
        <f>NDC_Data[[#This Row],[Annual Impact of Lost COGS Discount]]+NDC_Data[[#This Row],[Annual Impact of Denied Rebates]]</f>
        <v>#N/A</v>
      </c>
      <c r="S52" s="85" t="str">
        <f>IFERROR(NDC_Data[[#This Row],[Total Annual Increase in Net Spend]]/NDC_Data[[#This Row],[Annual Spend at 340B]],"0")</f>
        <v>0</v>
      </c>
      <c r="T52" s="86"/>
      <c r="U52" s="87" t="e">
        <f>(NDC_Data[[#This Row],[WAC Price]]-NDC_Data[[#This Row],[340B Price]])*(NDC_Data[[#This Row],[Annual 340B Purchases]]/365*30)</f>
        <v>#N/A</v>
      </c>
      <c r="V52" s="83" t="e">
        <f>(NDC_Data[[#This Row],[WAC Price]]-NDC_Data[[#This Row],[340B Price]])*(NDC_Data[[#This Row],[Annual 340B Purchases]]/365*45)</f>
        <v>#N/A</v>
      </c>
      <c r="W52" s="83" t="e">
        <f>(NDC_Data[[#This Row],[WAC Price]]-NDC_Data[[#This Row],[340B Price]])*(NDC_Data[[#This Row],[Annual 340B Purchases]]/365*60)</f>
        <v>#N/A</v>
      </c>
      <c r="X52" s="88" t="e">
        <f>(NDC_Data[[#This Row],[WAC Price]]-NDC_Data[[#This Row],[340B Price]])*(NDC_Data[[#This Row],[Annual 340B Purchases]]/365*90)</f>
        <v>#N/A</v>
      </c>
      <c r="Z52" s="77"/>
      <c r="AA52" s="78"/>
    </row>
    <row r="53" spans="1:27" x14ac:dyDescent="0.25">
      <c r="A53" s="89">
        <v>169330312</v>
      </c>
      <c r="B53" s="90" t="s">
        <v>44</v>
      </c>
      <c r="C53" s="91" t="s">
        <v>270</v>
      </c>
      <c r="D53" s="91" t="s">
        <v>24</v>
      </c>
      <c r="E53" s="91" t="s">
        <v>102</v>
      </c>
      <c r="F53" s="91" t="s">
        <v>102</v>
      </c>
      <c r="G53" s="91" t="s">
        <v>102</v>
      </c>
      <c r="H53" s="91" t="s">
        <v>259</v>
      </c>
      <c r="I53" s="81">
        <f>SUMIFS('Historical Purchases'!Q:Q,'Historical Purchases'!N:N,NDC_Data[[#This Row],[NDC]])</f>
        <v>0</v>
      </c>
      <c r="J53" s="10" t="e">
        <f>_xlfn.XLOOKUP(NDC_Data[[#This Row],[NDC]],'Pricing Data'!C:C,'Pricing Data'!F:F)</f>
        <v>#N/A</v>
      </c>
      <c r="K53" s="11" t="e">
        <f>_xlfn.XLOOKUP(NDC_Data[[#This Row],[NDC]],'Pricing Data'!C:C,'Pricing Data'!J:J)</f>
        <v>#N/A</v>
      </c>
      <c r="L53" s="92" t="e">
        <f>I53*(J53-(NDC_Data[[#This Row],[340B Price]]*'Drug Cost Impact Summary'!$D$13))</f>
        <v>#N/A</v>
      </c>
      <c r="M53" s="92" t="e">
        <f>(NDC_Data[[#This Row],[WAC Price]])*(NDC_Data[[#This Row],[Annual 340B Purchases]])</f>
        <v>#N/A</v>
      </c>
      <c r="N53" s="93" t="e">
        <f>(NDC_Data[[#This Row],[340B Price]]*NDC_Data[[#This Row],[Annual 340B Purchases]])-NDC_Data[[#This Row],[Annual Spend at 340B]]</f>
        <v>#N/A</v>
      </c>
      <c r="O53" s="93" t="e">
        <f>(K53-J53)*I53*'Drug Cost Impact Summary'!$E$13</f>
        <v>#N/A</v>
      </c>
      <c r="P53" s="93" t="e">
        <f>NDC_Data[[#This Row],[Annual Spend at WAC]]-NDC_Data[[#This Row],[Annual Spend at 340B]]</f>
        <v>#N/A</v>
      </c>
      <c r="Q53" s="94" t="str">
        <f>IFERROR(NDC_Data[[#This Row],[Annual Inrease in Upfront Inventory Spend]]/NDC_Data[[#This Row],[Annual Spend at 340B]],"0")</f>
        <v>0</v>
      </c>
      <c r="R53" s="93" t="e">
        <f>NDC_Data[[#This Row],[Annual Impact of Lost COGS Discount]]+NDC_Data[[#This Row],[Annual Impact of Denied Rebates]]</f>
        <v>#N/A</v>
      </c>
      <c r="S53" s="95" t="str">
        <f>IFERROR(NDC_Data[[#This Row],[Total Annual Increase in Net Spend]]/NDC_Data[[#This Row],[Annual Spend at 340B]],"0")</f>
        <v>0</v>
      </c>
      <c r="T53" s="86"/>
      <c r="U53" s="96" t="e">
        <f>(NDC_Data[[#This Row],[WAC Price]]-NDC_Data[[#This Row],[340B Price]])*(NDC_Data[[#This Row],[Annual 340B Purchases]]/365*30)</f>
        <v>#N/A</v>
      </c>
      <c r="V53" s="93" t="e">
        <f>(NDC_Data[[#This Row],[WAC Price]]-NDC_Data[[#This Row],[340B Price]])*(NDC_Data[[#This Row],[Annual 340B Purchases]]/365*45)</f>
        <v>#N/A</v>
      </c>
      <c r="W53" s="93" t="e">
        <f>(NDC_Data[[#This Row],[WAC Price]]-NDC_Data[[#This Row],[340B Price]])*(NDC_Data[[#This Row],[Annual 340B Purchases]]/365*60)</f>
        <v>#N/A</v>
      </c>
      <c r="X53" s="97" t="e">
        <f>(NDC_Data[[#This Row],[WAC Price]]-NDC_Data[[#This Row],[340B Price]])*(NDC_Data[[#This Row],[Annual 340B Purchases]]/365*90)</f>
        <v>#N/A</v>
      </c>
      <c r="Z53" s="77"/>
      <c r="AA53" s="78"/>
    </row>
    <row r="54" spans="1:27" x14ac:dyDescent="0.25">
      <c r="A54" s="79">
        <v>78065920</v>
      </c>
      <c r="B54" s="80" t="s">
        <v>38</v>
      </c>
      <c r="C54" s="32" t="s">
        <v>248</v>
      </c>
      <c r="D54" s="32" t="s">
        <v>23</v>
      </c>
      <c r="E54" s="32" t="s">
        <v>102</v>
      </c>
      <c r="F54" s="32" t="s">
        <v>101</v>
      </c>
      <c r="G54" s="32" t="s">
        <v>101</v>
      </c>
      <c r="H54" s="32" t="s">
        <v>137</v>
      </c>
      <c r="I54" s="81">
        <f>SUMIFS('Historical Purchases'!Q:Q,'Historical Purchases'!N:N,NDC_Data[[#This Row],[NDC]])</f>
        <v>0</v>
      </c>
      <c r="J54" s="10" t="e">
        <f>_xlfn.XLOOKUP(NDC_Data[[#This Row],[NDC]],'Pricing Data'!C:C,'Pricing Data'!F:F)</f>
        <v>#N/A</v>
      </c>
      <c r="K54" s="11" t="e">
        <f>_xlfn.XLOOKUP(NDC_Data[[#This Row],[NDC]],'Pricing Data'!C:C,'Pricing Data'!J:J)</f>
        <v>#N/A</v>
      </c>
      <c r="L54" s="82" t="e">
        <f>I54*(J54-(NDC_Data[[#This Row],[340B Price]]*'Drug Cost Impact Summary'!$D$13))</f>
        <v>#N/A</v>
      </c>
      <c r="M54" s="82" t="e">
        <f>(NDC_Data[[#This Row],[WAC Price]])*(NDC_Data[[#This Row],[Annual 340B Purchases]])</f>
        <v>#N/A</v>
      </c>
      <c r="N54" s="83" t="e">
        <f>(NDC_Data[[#This Row],[340B Price]]*NDC_Data[[#This Row],[Annual 340B Purchases]])-NDC_Data[[#This Row],[Annual Spend at 340B]]</f>
        <v>#N/A</v>
      </c>
      <c r="O54" s="83" t="e">
        <f>(K54-J54)*I54*'Drug Cost Impact Summary'!$E$13</f>
        <v>#N/A</v>
      </c>
      <c r="P54" s="83" t="e">
        <f>NDC_Data[[#This Row],[Annual Spend at WAC]]-NDC_Data[[#This Row],[Annual Spend at 340B]]</f>
        <v>#N/A</v>
      </c>
      <c r="Q54" s="84" t="str">
        <f>IFERROR(NDC_Data[[#This Row],[Annual Inrease in Upfront Inventory Spend]]/NDC_Data[[#This Row],[Annual Spend at 340B]],"0")</f>
        <v>0</v>
      </c>
      <c r="R54" s="83" t="e">
        <f>NDC_Data[[#This Row],[Annual Impact of Lost COGS Discount]]+NDC_Data[[#This Row],[Annual Impact of Denied Rebates]]</f>
        <v>#N/A</v>
      </c>
      <c r="S54" s="85" t="str">
        <f>IFERROR(NDC_Data[[#This Row],[Total Annual Increase in Net Spend]]/NDC_Data[[#This Row],[Annual Spend at 340B]],"0")</f>
        <v>0</v>
      </c>
      <c r="T54" s="86"/>
      <c r="U54" s="87" t="e">
        <f>(NDC_Data[[#This Row],[WAC Price]]-NDC_Data[[#This Row],[340B Price]])*(NDC_Data[[#This Row],[Annual 340B Purchases]]/365*30)</f>
        <v>#N/A</v>
      </c>
      <c r="V54" s="83" t="e">
        <f>(NDC_Data[[#This Row],[WAC Price]]-NDC_Data[[#This Row],[340B Price]])*(NDC_Data[[#This Row],[Annual 340B Purchases]]/365*45)</f>
        <v>#N/A</v>
      </c>
      <c r="W54" s="83" t="e">
        <f>(NDC_Data[[#This Row],[WAC Price]]-NDC_Data[[#This Row],[340B Price]])*(NDC_Data[[#This Row],[Annual 340B Purchases]]/365*60)</f>
        <v>#N/A</v>
      </c>
      <c r="X54" s="88" t="e">
        <f>(NDC_Data[[#This Row],[WAC Price]]-NDC_Data[[#This Row],[340B Price]])*(NDC_Data[[#This Row],[Annual 340B Purchases]]/365*90)</f>
        <v>#N/A</v>
      </c>
      <c r="Z54" s="77"/>
      <c r="AA54" s="78"/>
    </row>
    <row r="55" spans="1:27" x14ac:dyDescent="0.25">
      <c r="A55" s="89">
        <v>78065967</v>
      </c>
      <c r="B55" s="90" t="s">
        <v>38</v>
      </c>
      <c r="C55" s="91" t="s">
        <v>248</v>
      </c>
      <c r="D55" s="91" t="s">
        <v>23</v>
      </c>
      <c r="E55" s="91" t="s">
        <v>102</v>
      </c>
      <c r="F55" s="91" t="s">
        <v>101</v>
      </c>
      <c r="G55" s="91" t="s">
        <v>101</v>
      </c>
      <c r="H55" s="91" t="s">
        <v>226</v>
      </c>
      <c r="I55" s="81">
        <f>SUMIFS('Historical Purchases'!Q:Q,'Historical Purchases'!N:N,NDC_Data[[#This Row],[NDC]])</f>
        <v>0</v>
      </c>
      <c r="J55" s="10" t="e">
        <f>_xlfn.XLOOKUP(NDC_Data[[#This Row],[NDC]],'Pricing Data'!C:C,'Pricing Data'!F:F)</f>
        <v>#N/A</v>
      </c>
      <c r="K55" s="11" t="e">
        <f>_xlfn.XLOOKUP(NDC_Data[[#This Row],[NDC]],'Pricing Data'!C:C,'Pricing Data'!J:J)</f>
        <v>#N/A</v>
      </c>
      <c r="L55" s="92" t="e">
        <f>I55*(J55-(NDC_Data[[#This Row],[340B Price]]*'Drug Cost Impact Summary'!$D$13))</f>
        <v>#N/A</v>
      </c>
      <c r="M55" s="92" t="e">
        <f>(NDC_Data[[#This Row],[WAC Price]])*(NDC_Data[[#This Row],[Annual 340B Purchases]])</f>
        <v>#N/A</v>
      </c>
      <c r="N55" s="93" t="e">
        <f>(NDC_Data[[#This Row],[340B Price]]*NDC_Data[[#This Row],[Annual 340B Purchases]])-NDC_Data[[#This Row],[Annual Spend at 340B]]</f>
        <v>#N/A</v>
      </c>
      <c r="O55" s="93" t="e">
        <f>(K55-J55)*I55*'Drug Cost Impact Summary'!$E$13</f>
        <v>#N/A</v>
      </c>
      <c r="P55" s="93" t="e">
        <f>NDC_Data[[#This Row],[Annual Spend at WAC]]-NDC_Data[[#This Row],[Annual Spend at 340B]]</f>
        <v>#N/A</v>
      </c>
      <c r="Q55" s="94" t="str">
        <f>IFERROR(NDC_Data[[#This Row],[Annual Inrease in Upfront Inventory Spend]]/NDC_Data[[#This Row],[Annual Spend at 340B]],"0")</f>
        <v>0</v>
      </c>
      <c r="R55" s="93" t="e">
        <f>NDC_Data[[#This Row],[Annual Impact of Lost COGS Discount]]+NDC_Data[[#This Row],[Annual Impact of Denied Rebates]]</f>
        <v>#N/A</v>
      </c>
      <c r="S55" s="95" t="str">
        <f>IFERROR(NDC_Data[[#This Row],[Total Annual Increase in Net Spend]]/NDC_Data[[#This Row],[Annual Spend at 340B]],"0")</f>
        <v>0</v>
      </c>
      <c r="T55" s="86"/>
      <c r="U55" s="96" t="e">
        <f>(NDC_Data[[#This Row],[WAC Price]]-NDC_Data[[#This Row],[340B Price]])*(NDC_Data[[#This Row],[Annual 340B Purchases]]/365*30)</f>
        <v>#N/A</v>
      </c>
      <c r="V55" s="93" t="e">
        <f>(NDC_Data[[#This Row],[WAC Price]]-NDC_Data[[#This Row],[340B Price]])*(NDC_Data[[#This Row],[Annual 340B Purchases]]/365*45)</f>
        <v>#N/A</v>
      </c>
      <c r="W55" s="93" t="e">
        <f>(NDC_Data[[#This Row],[WAC Price]]-NDC_Data[[#This Row],[340B Price]])*(NDC_Data[[#This Row],[Annual 340B Purchases]]/365*60)</f>
        <v>#N/A</v>
      </c>
      <c r="X55" s="97" t="e">
        <f>(NDC_Data[[#This Row],[WAC Price]]-NDC_Data[[#This Row],[340B Price]])*(NDC_Data[[#This Row],[Annual 340B Purchases]]/365*90)</f>
        <v>#N/A</v>
      </c>
      <c r="Z55" s="77"/>
      <c r="AA55" s="78"/>
    </row>
    <row r="56" spans="1:27" x14ac:dyDescent="0.25">
      <c r="A56" s="79">
        <v>78077720</v>
      </c>
      <c r="B56" s="80" t="s">
        <v>38</v>
      </c>
      <c r="C56" s="32" t="s">
        <v>249</v>
      </c>
      <c r="D56" s="32" t="s">
        <v>23</v>
      </c>
      <c r="E56" s="32" t="s">
        <v>102</v>
      </c>
      <c r="F56" s="32" t="s">
        <v>101</v>
      </c>
      <c r="G56" s="32" t="s">
        <v>101</v>
      </c>
      <c r="H56" s="32" t="s">
        <v>137</v>
      </c>
      <c r="I56" s="81">
        <f>SUMIFS('Historical Purchases'!Q:Q,'Historical Purchases'!N:N,NDC_Data[[#This Row],[NDC]])</f>
        <v>0</v>
      </c>
      <c r="J56" s="10" t="e">
        <f>_xlfn.XLOOKUP(NDC_Data[[#This Row],[NDC]],'Pricing Data'!C:C,'Pricing Data'!F:F)</f>
        <v>#N/A</v>
      </c>
      <c r="K56" s="11" t="e">
        <f>_xlfn.XLOOKUP(NDC_Data[[#This Row],[NDC]],'Pricing Data'!C:C,'Pricing Data'!J:J)</f>
        <v>#N/A</v>
      </c>
      <c r="L56" s="82" t="e">
        <f>I56*(J56-(NDC_Data[[#This Row],[340B Price]]*'Drug Cost Impact Summary'!$D$13))</f>
        <v>#N/A</v>
      </c>
      <c r="M56" s="82" t="e">
        <f>(NDC_Data[[#This Row],[WAC Price]])*(NDC_Data[[#This Row],[Annual 340B Purchases]])</f>
        <v>#N/A</v>
      </c>
      <c r="N56" s="83" t="e">
        <f>(NDC_Data[[#This Row],[340B Price]]*NDC_Data[[#This Row],[Annual 340B Purchases]])-NDC_Data[[#This Row],[Annual Spend at 340B]]</f>
        <v>#N/A</v>
      </c>
      <c r="O56" s="83" t="e">
        <f>(K56-J56)*I56*'Drug Cost Impact Summary'!$E$13</f>
        <v>#N/A</v>
      </c>
      <c r="P56" s="83" t="e">
        <f>NDC_Data[[#This Row],[Annual Spend at WAC]]-NDC_Data[[#This Row],[Annual Spend at 340B]]</f>
        <v>#N/A</v>
      </c>
      <c r="Q56" s="84" t="str">
        <f>IFERROR(NDC_Data[[#This Row],[Annual Inrease in Upfront Inventory Spend]]/NDC_Data[[#This Row],[Annual Spend at 340B]],"0")</f>
        <v>0</v>
      </c>
      <c r="R56" s="83" t="e">
        <f>NDC_Data[[#This Row],[Annual Impact of Lost COGS Discount]]+NDC_Data[[#This Row],[Annual Impact of Denied Rebates]]</f>
        <v>#N/A</v>
      </c>
      <c r="S56" s="85" t="str">
        <f>IFERROR(NDC_Data[[#This Row],[Total Annual Increase in Net Spend]]/NDC_Data[[#This Row],[Annual Spend at 340B]],"0")</f>
        <v>0</v>
      </c>
      <c r="T56" s="86"/>
      <c r="U56" s="87" t="e">
        <f>(NDC_Data[[#This Row],[WAC Price]]-NDC_Data[[#This Row],[340B Price]])*(NDC_Data[[#This Row],[Annual 340B Purchases]]/365*30)</f>
        <v>#N/A</v>
      </c>
      <c r="V56" s="83" t="e">
        <f>(NDC_Data[[#This Row],[WAC Price]]-NDC_Data[[#This Row],[340B Price]])*(NDC_Data[[#This Row],[Annual 340B Purchases]]/365*45)</f>
        <v>#N/A</v>
      </c>
      <c r="W56" s="83" t="e">
        <f>(NDC_Data[[#This Row],[WAC Price]]-NDC_Data[[#This Row],[340B Price]])*(NDC_Data[[#This Row],[Annual 340B Purchases]]/365*60)</f>
        <v>#N/A</v>
      </c>
      <c r="X56" s="88" t="e">
        <f>(NDC_Data[[#This Row],[WAC Price]]-NDC_Data[[#This Row],[340B Price]])*(NDC_Data[[#This Row],[Annual 340B Purchases]]/365*90)</f>
        <v>#N/A</v>
      </c>
      <c r="Z56" s="77"/>
      <c r="AA56" s="78"/>
    </row>
    <row r="57" spans="1:27" x14ac:dyDescent="0.25">
      <c r="A57" s="89">
        <v>78077767</v>
      </c>
      <c r="B57" s="90" t="s">
        <v>38</v>
      </c>
      <c r="C57" s="91" t="s">
        <v>249</v>
      </c>
      <c r="D57" s="91" t="s">
        <v>23</v>
      </c>
      <c r="E57" s="91" t="s">
        <v>102</v>
      </c>
      <c r="F57" s="91" t="s">
        <v>101</v>
      </c>
      <c r="G57" s="91" t="s">
        <v>101</v>
      </c>
      <c r="H57" s="91" t="s">
        <v>226</v>
      </c>
      <c r="I57" s="81">
        <f>SUMIFS('Historical Purchases'!Q:Q,'Historical Purchases'!N:N,NDC_Data[[#This Row],[NDC]])</f>
        <v>0</v>
      </c>
      <c r="J57" s="10" t="e">
        <f>_xlfn.XLOOKUP(NDC_Data[[#This Row],[NDC]],'Pricing Data'!C:C,'Pricing Data'!F:F)</f>
        <v>#N/A</v>
      </c>
      <c r="K57" s="11" t="e">
        <f>_xlfn.XLOOKUP(NDC_Data[[#This Row],[NDC]],'Pricing Data'!C:C,'Pricing Data'!J:J)</f>
        <v>#N/A</v>
      </c>
      <c r="L57" s="92" t="e">
        <f>I57*(J57-(NDC_Data[[#This Row],[340B Price]]*'Drug Cost Impact Summary'!$D$13))</f>
        <v>#N/A</v>
      </c>
      <c r="M57" s="92" t="e">
        <f>(NDC_Data[[#This Row],[WAC Price]])*(NDC_Data[[#This Row],[Annual 340B Purchases]])</f>
        <v>#N/A</v>
      </c>
      <c r="N57" s="93" t="e">
        <f>(NDC_Data[[#This Row],[340B Price]]*NDC_Data[[#This Row],[Annual 340B Purchases]])-NDC_Data[[#This Row],[Annual Spend at 340B]]</f>
        <v>#N/A</v>
      </c>
      <c r="O57" s="93" t="e">
        <f>(K57-J57)*I57*'Drug Cost Impact Summary'!$E$13</f>
        <v>#N/A</v>
      </c>
      <c r="P57" s="93" t="e">
        <f>NDC_Data[[#This Row],[Annual Spend at WAC]]-NDC_Data[[#This Row],[Annual Spend at 340B]]</f>
        <v>#N/A</v>
      </c>
      <c r="Q57" s="94" t="str">
        <f>IFERROR(NDC_Data[[#This Row],[Annual Inrease in Upfront Inventory Spend]]/NDC_Data[[#This Row],[Annual Spend at 340B]],"0")</f>
        <v>0</v>
      </c>
      <c r="R57" s="93" t="e">
        <f>NDC_Data[[#This Row],[Annual Impact of Lost COGS Discount]]+NDC_Data[[#This Row],[Annual Impact of Denied Rebates]]</f>
        <v>#N/A</v>
      </c>
      <c r="S57" s="95" t="str">
        <f>IFERROR(NDC_Data[[#This Row],[Total Annual Increase in Net Spend]]/NDC_Data[[#This Row],[Annual Spend at 340B]],"0")</f>
        <v>0</v>
      </c>
      <c r="T57" s="86"/>
      <c r="U57" s="96" t="e">
        <f>(NDC_Data[[#This Row],[WAC Price]]-NDC_Data[[#This Row],[340B Price]])*(NDC_Data[[#This Row],[Annual 340B Purchases]]/365*30)</f>
        <v>#N/A</v>
      </c>
      <c r="V57" s="93" t="e">
        <f>(NDC_Data[[#This Row],[WAC Price]]-NDC_Data[[#This Row],[340B Price]])*(NDC_Data[[#This Row],[Annual 340B Purchases]]/365*45)</f>
        <v>#N/A</v>
      </c>
      <c r="W57" s="93" t="e">
        <f>(NDC_Data[[#This Row],[WAC Price]]-NDC_Data[[#This Row],[340B Price]])*(NDC_Data[[#This Row],[Annual 340B Purchases]]/365*60)</f>
        <v>#N/A</v>
      </c>
      <c r="X57" s="97" t="e">
        <f>(NDC_Data[[#This Row],[WAC Price]]-NDC_Data[[#This Row],[340B Price]])*(NDC_Data[[#This Row],[Annual 340B Purchases]]/365*90)</f>
        <v>#N/A</v>
      </c>
      <c r="Z57" s="77"/>
      <c r="AA57" s="78"/>
    </row>
    <row r="58" spans="1:27" x14ac:dyDescent="0.25">
      <c r="A58" s="79">
        <v>78069620</v>
      </c>
      <c r="B58" s="80" t="s">
        <v>38</v>
      </c>
      <c r="C58" s="32" t="s">
        <v>250</v>
      </c>
      <c r="D58" s="32" t="s">
        <v>23</v>
      </c>
      <c r="E58" s="32" t="s">
        <v>102</v>
      </c>
      <c r="F58" s="32" t="s">
        <v>101</v>
      </c>
      <c r="G58" s="32" t="s">
        <v>101</v>
      </c>
      <c r="H58" s="32" t="s">
        <v>137</v>
      </c>
      <c r="I58" s="81">
        <f>SUMIFS('Historical Purchases'!Q:Q,'Historical Purchases'!N:N,NDC_Data[[#This Row],[NDC]])</f>
        <v>0</v>
      </c>
      <c r="J58" s="10" t="e">
        <f>_xlfn.XLOOKUP(NDC_Data[[#This Row],[NDC]],'Pricing Data'!C:C,'Pricing Data'!F:F)</f>
        <v>#N/A</v>
      </c>
      <c r="K58" s="11" t="e">
        <f>_xlfn.XLOOKUP(NDC_Data[[#This Row],[NDC]],'Pricing Data'!C:C,'Pricing Data'!J:J)</f>
        <v>#N/A</v>
      </c>
      <c r="L58" s="82" t="e">
        <f>I58*(J58-(NDC_Data[[#This Row],[340B Price]]*'Drug Cost Impact Summary'!$D$13))</f>
        <v>#N/A</v>
      </c>
      <c r="M58" s="82" t="e">
        <f>(NDC_Data[[#This Row],[WAC Price]])*(NDC_Data[[#This Row],[Annual 340B Purchases]])</f>
        <v>#N/A</v>
      </c>
      <c r="N58" s="83" t="e">
        <f>(NDC_Data[[#This Row],[340B Price]]*NDC_Data[[#This Row],[Annual 340B Purchases]])-NDC_Data[[#This Row],[Annual Spend at 340B]]</f>
        <v>#N/A</v>
      </c>
      <c r="O58" s="83" t="e">
        <f>(K58-J58)*I58*'Drug Cost Impact Summary'!$E$13</f>
        <v>#N/A</v>
      </c>
      <c r="P58" s="83" t="e">
        <f>NDC_Data[[#This Row],[Annual Spend at WAC]]-NDC_Data[[#This Row],[Annual Spend at 340B]]</f>
        <v>#N/A</v>
      </c>
      <c r="Q58" s="84" t="str">
        <f>IFERROR(NDC_Data[[#This Row],[Annual Inrease in Upfront Inventory Spend]]/NDC_Data[[#This Row],[Annual Spend at 340B]],"0")</f>
        <v>0</v>
      </c>
      <c r="R58" s="83" t="e">
        <f>NDC_Data[[#This Row],[Annual Impact of Lost COGS Discount]]+NDC_Data[[#This Row],[Annual Impact of Denied Rebates]]</f>
        <v>#N/A</v>
      </c>
      <c r="S58" s="85" t="str">
        <f>IFERROR(NDC_Data[[#This Row],[Total Annual Increase in Net Spend]]/NDC_Data[[#This Row],[Annual Spend at 340B]],"0")</f>
        <v>0</v>
      </c>
      <c r="T58" s="86"/>
      <c r="U58" s="87" t="e">
        <f>(NDC_Data[[#This Row],[WAC Price]]-NDC_Data[[#This Row],[340B Price]])*(NDC_Data[[#This Row],[Annual 340B Purchases]]/365*30)</f>
        <v>#N/A</v>
      </c>
      <c r="V58" s="83" t="e">
        <f>(NDC_Data[[#This Row],[WAC Price]]-NDC_Data[[#This Row],[340B Price]])*(NDC_Data[[#This Row],[Annual 340B Purchases]]/365*45)</f>
        <v>#N/A</v>
      </c>
      <c r="W58" s="83" t="e">
        <f>(NDC_Data[[#This Row],[WAC Price]]-NDC_Data[[#This Row],[340B Price]])*(NDC_Data[[#This Row],[Annual 340B Purchases]]/365*60)</f>
        <v>#N/A</v>
      </c>
      <c r="X58" s="88" t="e">
        <f>(NDC_Data[[#This Row],[WAC Price]]-NDC_Data[[#This Row],[340B Price]])*(NDC_Data[[#This Row],[Annual 340B Purchases]]/365*90)</f>
        <v>#N/A</v>
      </c>
      <c r="Z58" s="77"/>
      <c r="AA58" s="78"/>
    </row>
    <row r="59" spans="1:27" x14ac:dyDescent="0.25">
      <c r="A59" s="89">
        <v>78069667</v>
      </c>
      <c r="B59" s="90" t="s">
        <v>38</v>
      </c>
      <c r="C59" s="91" t="s">
        <v>250</v>
      </c>
      <c r="D59" s="91" t="s">
        <v>23</v>
      </c>
      <c r="E59" s="91" t="s">
        <v>102</v>
      </c>
      <c r="F59" s="91" t="s">
        <v>101</v>
      </c>
      <c r="G59" s="91" t="s">
        <v>101</v>
      </c>
      <c r="H59" s="91" t="s">
        <v>226</v>
      </c>
      <c r="I59" s="81">
        <f>SUMIFS('Historical Purchases'!Q:Q,'Historical Purchases'!N:N,NDC_Data[[#This Row],[NDC]])</f>
        <v>0</v>
      </c>
      <c r="J59" s="10" t="e">
        <f>_xlfn.XLOOKUP(NDC_Data[[#This Row],[NDC]],'Pricing Data'!C:C,'Pricing Data'!F:F)</f>
        <v>#N/A</v>
      </c>
      <c r="K59" s="11" t="e">
        <f>_xlfn.XLOOKUP(NDC_Data[[#This Row],[NDC]],'Pricing Data'!C:C,'Pricing Data'!J:J)</f>
        <v>#N/A</v>
      </c>
      <c r="L59" s="92" t="e">
        <f>I59*(J59-(NDC_Data[[#This Row],[340B Price]]*'Drug Cost Impact Summary'!$D$13))</f>
        <v>#N/A</v>
      </c>
      <c r="M59" s="92" t="e">
        <f>(NDC_Data[[#This Row],[WAC Price]])*(NDC_Data[[#This Row],[Annual 340B Purchases]])</f>
        <v>#N/A</v>
      </c>
      <c r="N59" s="93" t="e">
        <f>(NDC_Data[[#This Row],[340B Price]]*NDC_Data[[#This Row],[Annual 340B Purchases]])-NDC_Data[[#This Row],[Annual Spend at 340B]]</f>
        <v>#N/A</v>
      </c>
      <c r="O59" s="93" t="e">
        <f>(K59-J59)*I59*'Drug Cost Impact Summary'!$E$13</f>
        <v>#N/A</v>
      </c>
      <c r="P59" s="93" t="e">
        <f>NDC_Data[[#This Row],[Annual Spend at WAC]]-NDC_Data[[#This Row],[Annual Spend at 340B]]</f>
        <v>#N/A</v>
      </c>
      <c r="Q59" s="94" t="str">
        <f>IFERROR(NDC_Data[[#This Row],[Annual Inrease in Upfront Inventory Spend]]/NDC_Data[[#This Row],[Annual Spend at 340B]],"0")</f>
        <v>0</v>
      </c>
      <c r="R59" s="93" t="e">
        <f>NDC_Data[[#This Row],[Annual Impact of Lost COGS Discount]]+NDC_Data[[#This Row],[Annual Impact of Denied Rebates]]</f>
        <v>#N/A</v>
      </c>
      <c r="S59" s="95" t="str">
        <f>IFERROR(NDC_Data[[#This Row],[Total Annual Increase in Net Spend]]/NDC_Data[[#This Row],[Annual Spend at 340B]],"0")</f>
        <v>0</v>
      </c>
      <c r="T59" s="86"/>
      <c r="U59" s="96" t="e">
        <f>(NDC_Data[[#This Row],[WAC Price]]-NDC_Data[[#This Row],[340B Price]])*(NDC_Data[[#This Row],[Annual 340B Purchases]]/365*30)</f>
        <v>#N/A</v>
      </c>
      <c r="V59" s="93" t="e">
        <f>(NDC_Data[[#This Row],[WAC Price]]-NDC_Data[[#This Row],[340B Price]])*(NDC_Data[[#This Row],[Annual 340B Purchases]]/365*45)</f>
        <v>#N/A</v>
      </c>
      <c r="W59" s="93" t="e">
        <f>(NDC_Data[[#This Row],[WAC Price]]-NDC_Data[[#This Row],[340B Price]])*(NDC_Data[[#This Row],[Annual 340B Purchases]]/365*60)</f>
        <v>#N/A</v>
      </c>
      <c r="X59" s="97" t="e">
        <f>(NDC_Data[[#This Row],[WAC Price]]-NDC_Data[[#This Row],[340B Price]])*(NDC_Data[[#This Row],[Annual 340B Purchases]]/365*90)</f>
        <v>#N/A</v>
      </c>
      <c r="Z59" s="77"/>
      <c r="AA59" s="78"/>
    </row>
    <row r="60" spans="1:27" x14ac:dyDescent="0.25">
      <c r="A60" s="79">
        <v>78123820</v>
      </c>
      <c r="B60" s="80" t="s">
        <v>38</v>
      </c>
      <c r="C60" s="32" t="s">
        <v>251</v>
      </c>
      <c r="D60" s="32" t="s">
        <v>23</v>
      </c>
      <c r="E60" s="32" t="s">
        <v>102</v>
      </c>
      <c r="F60" s="32" t="s">
        <v>101</v>
      </c>
      <c r="G60" s="32" t="s">
        <v>101</v>
      </c>
      <c r="H60" s="32" t="s">
        <v>137</v>
      </c>
      <c r="I60" s="81">
        <f>SUMIFS('Historical Purchases'!Q:Q,'Historical Purchases'!N:N,NDC_Data[[#This Row],[NDC]])</f>
        <v>0</v>
      </c>
      <c r="J60" s="10" t="e">
        <f>_xlfn.XLOOKUP(NDC_Data[[#This Row],[NDC]],'Pricing Data'!C:C,'Pricing Data'!F:F)</f>
        <v>#N/A</v>
      </c>
      <c r="K60" s="11" t="e">
        <f>_xlfn.XLOOKUP(NDC_Data[[#This Row],[NDC]],'Pricing Data'!C:C,'Pricing Data'!J:J)</f>
        <v>#N/A</v>
      </c>
      <c r="L60" s="82" t="e">
        <f>I60*(J60-(NDC_Data[[#This Row],[340B Price]]*'Drug Cost Impact Summary'!$D$13))</f>
        <v>#N/A</v>
      </c>
      <c r="M60" s="82" t="e">
        <f>(NDC_Data[[#This Row],[WAC Price]])*(NDC_Data[[#This Row],[Annual 340B Purchases]])</f>
        <v>#N/A</v>
      </c>
      <c r="N60" s="83" t="e">
        <f>(NDC_Data[[#This Row],[340B Price]]*NDC_Data[[#This Row],[Annual 340B Purchases]])-NDC_Data[[#This Row],[Annual Spend at 340B]]</f>
        <v>#N/A</v>
      </c>
      <c r="O60" s="83" t="e">
        <f>(K60-J60)*I60*'Drug Cost Impact Summary'!$E$13</f>
        <v>#N/A</v>
      </c>
      <c r="P60" s="83" t="e">
        <f>NDC_Data[[#This Row],[Annual Spend at WAC]]-NDC_Data[[#This Row],[Annual Spend at 340B]]</f>
        <v>#N/A</v>
      </c>
      <c r="Q60" s="84" t="str">
        <f>IFERROR(NDC_Data[[#This Row],[Annual Inrease in Upfront Inventory Spend]]/NDC_Data[[#This Row],[Annual Spend at 340B]],"0")</f>
        <v>0</v>
      </c>
      <c r="R60" s="83" t="e">
        <f>NDC_Data[[#This Row],[Annual Impact of Lost COGS Discount]]+NDC_Data[[#This Row],[Annual Impact of Denied Rebates]]</f>
        <v>#N/A</v>
      </c>
      <c r="S60" s="85" t="str">
        <f>IFERROR(NDC_Data[[#This Row],[Total Annual Increase in Net Spend]]/NDC_Data[[#This Row],[Annual Spend at 340B]],"0")</f>
        <v>0</v>
      </c>
      <c r="T60" s="86"/>
      <c r="U60" s="87" t="e">
        <f>(NDC_Data[[#This Row],[WAC Price]]-NDC_Data[[#This Row],[340B Price]])*(NDC_Data[[#This Row],[Annual 340B Purchases]]/365*30)</f>
        <v>#N/A</v>
      </c>
      <c r="V60" s="83" t="e">
        <f>(NDC_Data[[#This Row],[WAC Price]]-NDC_Data[[#This Row],[340B Price]])*(NDC_Data[[#This Row],[Annual 340B Purchases]]/365*45)</f>
        <v>#N/A</v>
      </c>
      <c r="W60" s="83" t="e">
        <f>(NDC_Data[[#This Row],[WAC Price]]-NDC_Data[[#This Row],[340B Price]])*(NDC_Data[[#This Row],[Annual 340B Purchases]]/365*60)</f>
        <v>#N/A</v>
      </c>
      <c r="X60" s="88" t="e">
        <f>(NDC_Data[[#This Row],[WAC Price]]-NDC_Data[[#This Row],[340B Price]])*(NDC_Data[[#This Row],[Annual 340B Purchases]]/365*90)</f>
        <v>#N/A</v>
      </c>
      <c r="Z60" s="77"/>
      <c r="AA60" s="78"/>
    </row>
    <row r="61" spans="1:27" x14ac:dyDescent="0.25">
      <c r="A61" s="89">
        <v>78123120</v>
      </c>
      <c r="B61" s="90" t="s">
        <v>38</v>
      </c>
      <c r="C61" s="91" t="s">
        <v>252</v>
      </c>
      <c r="D61" s="91" t="s">
        <v>23</v>
      </c>
      <c r="E61" s="91" t="s">
        <v>102</v>
      </c>
      <c r="F61" s="91" t="s">
        <v>101</v>
      </c>
      <c r="G61" s="91" t="s">
        <v>101</v>
      </c>
      <c r="H61" s="91" t="s">
        <v>137</v>
      </c>
      <c r="I61" s="81">
        <f>SUMIFS('Historical Purchases'!Q:Q,'Historical Purchases'!N:N,NDC_Data[[#This Row],[NDC]])</f>
        <v>0</v>
      </c>
      <c r="J61" s="10" t="e">
        <f>_xlfn.XLOOKUP(NDC_Data[[#This Row],[NDC]],'Pricing Data'!C:C,'Pricing Data'!F:F)</f>
        <v>#N/A</v>
      </c>
      <c r="K61" s="11" t="e">
        <f>_xlfn.XLOOKUP(NDC_Data[[#This Row],[NDC]],'Pricing Data'!C:C,'Pricing Data'!J:J)</f>
        <v>#N/A</v>
      </c>
      <c r="L61" s="92" t="e">
        <f>I61*(J61-(NDC_Data[[#This Row],[340B Price]]*'Drug Cost Impact Summary'!$D$13))</f>
        <v>#N/A</v>
      </c>
      <c r="M61" s="92" t="e">
        <f>(NDC_Data[[#This Row],[WAC Price]])*(NDC_Data[[#This Row],[Annual 340B Purchases]])</f>
        <v>#N/A</v>
      </c>
      <c r="N61" s="93" t="e">
        <f>(NDC_Data[[#This Row],[340B Price]]*NDC_Data[[#This Row],[Annual 340B Purchases]])-NDC_Data[[#This Row],[Annual Spend at 340B]]</f>
        <v>#N/A</v>
      </c>
      <c r="O61" s="93" t="e">
        <f>(K61-J61)*I61*'Drug Cost Impact Summary'!$E$13</f>
        <v>#N/A</v>
      </c>
      <c r="P61" s="93" t="e">
        <f>NDC_Data[[#This Row],[Annual Spend at WAC]]-NDC_Data[[#This Row],[Annual Spend at 340B]]</f>
        <v>#N/A</v>
      </c>
      <c r="Q61" s="94" t="str">
        <f>IFERROR(NDC_Data[[#This Row],[Annual Inrease in Upfront Inventory Spend]]/NDC_Data[[#This Row],[Annual Spend at 340B]],"0")</f>
        <v>0</v>
      </c>
      <c r="R61" s="93" t="e">
        <f>NDC_Data[[#This Row],[Annual Impact of Lost COGS Discount]]+NDC_Data[[#This Row],[Annual Impact of Denied Rebates]]</f>
        <v>#N/A</v>
      </c>
      <c r="S61" s="95" t="str">
        <f>IFERROR(NDC_Data[[#This Row],[Total Annual Increase in Net Spend]]/NDC_Data[[#This Row],[Annual Spend at 340B]],"0")</f>
        <v>0</v>
      </c>
      <c r="T61" s="86"/>
      <c r="U61" s="96" t="e">
        <f>(NDC_Data[[#This Row],[WAC Price]]-NDC_Data[[#This Row],[340B Price]])*(NDC_Data[[#This Row],[Annual 340B Purchases]]/365*30)</f>
        <v>#N/A</v>
      </c>
      <c r="V61" s="93" t="e">
        <f>(NDC_Data[[#This Row],[WAC Price]]-NDC_Data[[#This Row],[340B Price]])*(NDC_Data[[#This Row],[Annual 340B Purchases]]/365*45)</f>
        <v>#N/A</v>
      </c>
      <c r="W61" s="93" t="e">
        <f>(NDC_Data[[#This Row],[WAC Price]]-NDC_Data[[#This Row],[340B Price]])*(NDC_Data[[#This Row],[Annual 340B Purchases]]/365*60)</f>
        <v>#N/A</v>
      </c>
      <c r="X61" s="97" t="e">
        <f>(NDC_Data[[#This Row],[WAC Price]]-NDC_Data[[#This Row],[340B Price]])*(NDC_Data[[#This Row],[Annual 340B Purchases]]/365*90)</f>
        <v>#N/A</v>
      </c>
      <c r="Z61" s="77"/>
      <c r="AA61" s="78"/>
    </row>
    <row r="62" spans="1:27" x14ac:dyDescent="0.25">
      <c r="A62" s="79">
        <v>57894005427</v>
      </c>
      <c r="B62" s="80" t="s">
        <v>45</v>
      </c>
      <c r="C62" s="32" t="s">
        <v>218</v>
      </c>
      <c r="D62" s="32" t="s">
        <v>21</v>
      </c>
      <c r="E62" s="32" t="s">
        <v>102</v>
      </c>
      <c r="F62" s="32" t="s">
        <v>101</v>
      </c>
      <c r="G62" s="32" t="s">
        <v>101</v>
      </c>
      <c r="H62" s="32" t="s">
        <v>219</v>
      </c>
      <c r="I62" s="81">
        <f>SUMIFS('Historical Purchases'!Q:Q,'Historical Purchases'!N:N,NDC_Data[[#This Row],[NDC]])</f>
        <v>0</v>
      </c>
      <c r="J62" s="10" t="e">
        <f>_xlfn.XLOOKUP(NDC_Data[[#This Row],[NDC]],'Pricing Data'!C:C,'Pricing Data'!F:F)</f>
        <v>#N/A</v>
      </c>
      <c r="K62" s="11" t="e">
        <f>_xlfn.XLOOKUP(NDC_Data[[#This Row],[NDC]],'Pricing Data'!C:C,'Pricing Data'!J:J)</f>
        <v>#N/A</v>
      </c>
      <c r="L62" s="82" t="e">
        <f>I62*(J62-(NDC_Data[[#This Row],[340B Price]]*'Drug Cost Impact Summary'!$D$13))</f>
        <v>#N/A</v>
      </c>
      <c r="M62" s="82" t="e">
        <f>(NDC_Data[[#This Row],[WAC Price]])*(NDC_Data[[#This Row],[Annual 340B Purchases]])</f>
        <v>#N/A</v>
      </c>
      <c r="N62" s="83" t="e">
        <f>(NDC_Data[[#This Row],[340B Price]]*NDC_Data[[#This Row],[Annual 340B Purchases]])-NDC_Data[[#This Row],[Annual Spend at 340B]]</f>
        <v>#N/A</v>
      </c>
      <c r="O62" s="83" t="e">
        <f>(K62-J62)*I62*'Drug Cost Impact Summary'!$E$13</f>
        <v>#N/A</v>
      </c>
      <c r="P62" s="83" t="e">
        <f>NDC_Data[[#This Row],[Annual Spend at WAC]]-NDC_Data[[#This Row],[Annual Spend at 340B]]</f>
        <v>#N/A</v>
      </c>
      <c r="Q62" s="84" t="str">
        <f>IFERROR(NDC_Data[[#This Row],[Annual Inrease in Upfront Inventory Spend]]/NDC_Data[[#This Row],[Annual Spend at 340B]],"0")</f>
        <v>0</v>
      </c>
      <c r="R62" s="83" t="e">
        <f>NDC_Data[[#This Row],[Annual Impact of Lost COGS Discount]]+NDC_Data[[#This Row],[Annual Impact of Denied Rebates]]</f>
        <v>#N/A</v>
      </c>
      <c r="S62" s="85" t="str">
        <f>IFERROR(NDC_Data[[#This Row],[Total Annual Increase in Net Spend]]/NDC_Data[[#This Row],[Annual Spend at 340B]],"0")</f>
        <v>0</v>
      </c>
      <c r="T62" s="86"/>
      <c r="U62" s="87" t="e">
        <f>(NDC_Data[[#This Row],[WAC Price]]-NDC_Data[[#This Row],[340B Price]])*(NDC_Data[[#This Row],[Annual 340B Purchases]]/365*30)</f>
        <v>#N/A</v>
      </c>
      <c r="V62" s="83" t="e">
        <f>(NDC_Data[[#This Row],[WAC Price]]-NDC_Data[[#This Row],[340B Price]])*(NDC_Data[[#This Row],[Annual 340B Purchases]]/365*45)</f>
        <v>#N/A</v>
      </c>
      <c r="W62" s="83" t="e">
        <f>(NDC_Data[[#This Row],[WAC Price]]-NDC_Data[[#This Row],[340B Price]])*(NDC_Data[[#This Row],[Annual 340B Purchases]]/365*60)</f>
        <v>#N/A</v>
      </c>
      <c r="X62" s="88" t="e">
        <f>(NDC_Data[[#This Row],[WAC Price]]-NDC_Data[[#This Row],[340B Price]])*(NDC_Data[[#This Row],[Annual 340B Purchases]]/365*90)</f>
        <v>#N/A</v>
      </c>
      <c r="Z62" s="77"/>
      <c r="AA62" s="78"/>
    </row>
    <row r="63" spans="1:27" x14ac:dyDescent="0.25">
      <c r="A63" s="89">
        <v>57894006003</v>
      </c>
      <c r="B63" s="90" t="s">
        <v>45</v>
      </c>
      <c r="C63" s="91" t="s">
        <v>220</v>
      </c>
      <c r="D63" s="91" t="s">
        <v>21</v>
      </c>
      <c r="E63" s="91" t="s">
        <v>102</v>
      </c>
      <c r="F63" s="91" t="s">
        <v>101</v>
      </c>
      <c r="G63" s="91" t="s">
        <v>101</v>
      </c>
      <c r="H63" s="91" t="s">
        <v>203</v>
      </c>
      <c r="I63" s="81">
        <f>SUMIFS('Historical Purchases'!Q:Q,'Historical Purchases'!N:N,NDC_Data[[#This Row],[NDC]])</f>
        <v>0</v>
      </c>
      <c r="J63" s="10" t="e">
        <f>_xlfn.XLOOKUP(NDC_Data[[#This Row],[NDC]],'Pricing Data'!C:C,'Pricing Data'!F:F)</f>
        <v>#N/A</v>
      </c>
      <c r="K63" s="11" t="e">
        <f>_xlfn.XLOOKUP(NDC_Data[[#This Row],[NDC]],'Pricing Data'!C:C,'Pricing Data'!J:J)</f>
        <v>#N/A</v>
      </c>
      <c r="L63" s="92" t="e">
        <f>I63*(J63-(NDC_Data[[#This Row],[340B Price]]*'Drug Cost Impact Summary'!$D$13))</f>
        <v>#N/A</v>
      </c>
      <c r="M63" s="92" t="e">
        <f>(NDC_Data[[#This Row],[WAC Price]])*(NDC_Data[[#This Row],[Annual 340B Purchases]])</f>
        <v>#N/A</v>
      </c>
      <c r="N63" s="93" t="e">
        <f>(NDC_Data[[#This Row],[340B Price]]*NDC_Data[[#This Row],[Annual 340B Purchases]])-NDC_Data[[#This Row],[Annual Spend at 340B]]</f>
        <v>#N/A</v>
      </c>
      <c r="O63" s="93" t="e">
        <f>(K63-J63)*I63*'Drug Cost Impact Summary'!$E$13</f>
        <v>#N/A</v>
      </c>
      <c r="P63" s="93" t="e">
        <f>NDC_Data[[#This Row],[Annual Spend at WAC]]-NDC_Data[[#This Row],[Annual Spend at 340B]]</f>
        <v>#N/A</v>
      </c>
      <c r="Q63" s="94" t="str">
        <f>IFERROR(NDC_Data[[#This Row],[Annual Inrease in Upfront Inventory Spend]]/NDC_Data[[#This Row],[Annual Spend at 340B]],"0")</f>
        <v>0</v>
      </c>
      <c r="R63" s="93" t="e">
        <f>NDC_Data[[#This Row],[Annual Impact of Lost COGS Discount]]+NDC_Data[[#This Row],[Annual Impact of Denied Rebates]]</f>
        <v>#N/A</v>
      </c>
      <c r="S63" s="95" t="str">
        <f>IFERROR(NDC_Data[[#This Row],[Total Annual Increase in Net Spend]]/NDC_Data[[#This Row],[Annual Spend at 340B]],"0")</f>
        <v>0</v>
      </c>
      <c r="T63" s="86"/>
      <c r="U63" s="96" t="e">
        <f>(NDC_Data[[#This Row],[WAC Price]]-NDC_Data[[#This Row],[340B Price]])*(NDC_Data[[#This Row],[Annual 340B Purchases]]/365*30)</f>
        <v>#N/A</v>
      </c>
      <c r="V63" s="93" t="e">
        <f>(NDC_Data[[#This Row],[WAC Price]]-NDC_Data[[#This Row],[340B Price]])*(NDC_Data[[#This Row],[Annual 340B Purchases]]/365*45)</f>
        <v>#N/A</v>
      </c>
      <c r="W63" s="93" t="e">
        <f>(NDC_Data[[#This Row],[WAC Price]]-NDC_Data[[#This Row],[340B Price]])*(NDC_Data[[#This Row],[Annual 340B Purchases]]/365*60)</f>
        <v>#N/A</v>
      </c>
      <c r="X63" s="97" t="e">
        <f>(NDC_Data[[#This Row],[WAC Price]]-NDC_Data[[#This Row],[340B Price]])*(NDC_Data[[#This Row],[Annual 340B Purchases]]/365*90)</f>
        <v>#N/A</v>
      </c>
      <c r="Z63" s="77"/>
      <c r="AA63" s="78"/>
    </row>
    <row r="64" spans="1:27" x14ac:dyDescent="0.25">
      <c r="A64" s="79">
        <v>57894006002</v>
      </c>
      <c r="B64" s="80" t="s">
        <v>45</v>
      </c>
      <c r="C64" s="32" t="s">
        <v>221</v>
      </c>
      <c r="D64" s="32" t="s">
        <v>21</v>
      </c>
      <c r="E64" s="32" t="s">
        <v>102</v>
      </c>
      <c r="F64" s="32" t="s">
        <v>101</v>
      </c>
      <c r="G64" s="32" t="s">
        <v>101</v>
      </c>
      <c r="H64" s="32" t="s">
        <v>203</v>
      </c>
      <c r="I64" s="81">
        <f>SUMIFS('Historical Purchases'!Q:Q,'Historical Purchases'!N:N,NDC_Data[[#This Row],[NDC]])</f>
        <v>0</v>
      </c>
      <c r="J64" s="10" t="e">
        <f>_xlfn.XLOOKUP(NDC_Data[[#This Row],[NDC]],'Pricing Data'!C:C,'Pricing Data'!F:F)</f>
        <v>#N/A</v>
      </c>
      <c r="K64" s="11" t="e">
        <f>_xlfn.XLOOKUP(NDC_Data[[#This Row],[NDC]],'Pricing Data'!C:C,'Pricing Data'!J:J)</f>
        <v>#N/A</v>
      </c>
      <c r="L64" s="82" t="e">
        <f>I64*(J64-(NDC_Data[[#This Row],[340B Price]]*'Drug Cost Impact Summary'!$D$13))</f>
        <v>#N/A</v>
      </c>
      <c r="M64" s="82" t="e">
        <f>(NDC_Data[[#This Row],[WAC Price]])*(NDC_Data[[#This Row],[Annual 340B Purchases]])</f>
        <v>#N/A</v>
      </c>
      <c r="N64" s="83" t="e">
        <f>(NDC_Data[[#This Row],[340B Price]]*NDC_Data[[#This Row],[Annual 340B Purchases]])-NDC_Data[[#This Row],[Annual Spend at 340B]]</f>
        <v>#N/A</v>
      </c>
      <c r="O64" s="83" t="e">
        <f>(K64-J64)*I64*'Drug Cost Impact Summary'!$E$13</f>
        <v>#N/A</v>
      </c>
      <c r="P64" s="83" t="e">
        <f>NDC_Data[[#This Row],[Annual Spend at WAC]]-NDC_Data[[#This Row],[Annual Spend at 340B]]</f>
        <v>#N/A</v>
      </c>
      <c r="Q64" s="84" t="str">
        <f>IFERROR(NDC_Data[[#This Row],[Annual Inrease in Upfront Inventory Spend]]/NDC_Data[[#This Row],[Annual Spend at 340B]],"0")</f>
        <v>0</v>
      </c>
      <c r="R64" s="83" t="e">
        <f>NDC_Data[[#This Row],[Annual Impact of Lost COGS Discount]]+NDC_Data[[#This Row],[Annual Impact of Denied Rebates]]</f>
        <v>#N/A</v>
      </c>
      <c r="S64" s="85" t="str">
        <f>IFERROR(NDC_Data[[#This Row],[Total Annual Increase in Net Spend]]/NDC_Data[[#This Row],[Annual Spend at 340B]],"0")</f>
        <v>0</v>
      </c>
      <c r="T64" s="86"/>
      <c r="U64" s="87" t="e">
        <f>(NDC_Data[[#This Row],[WAC Price]]-NDC_Data[[#This Row],[340B Price]])*(NDC_Data[[#This Row],[Annual 340B Purchases]]/365*30)</f>
        <v>#N/A</v>
      </c>
      <c r="V64" s="83" t="e">
        <f>(NDC_Data[[#This Row],[WAC Price]]-NDC_Data[[#This Row],[340B Price]])*(NDC_Data[[#This Row],[Annual 340B Purchases]]/365*45)</f>
        <v>#N/A</v>
      </c>
      <c r="W64" s="83" t="e">
        <f>(NDC_Data[[#This Row],[WAC Price]]-NDC_Data[[#This Row],[340B Price]])*(NDC_Data[[#This Row],[Annual 340B Purchases]]/365*60)</f>
        <v>#N/A</v>
      </c>
      <c r="X64" s="88" t="e">
        <f>(NDC_Data[[#This Row],[WAC Price]]-NDC_Data[[#This Row],[340B Price]])*(NDC_Data[[#This Row],[Annual 340B Purchases]]/365*90)</f>
        <v>#N/A</v>
      </c>
      <c r="Z64" s="77"/>
      <c r="AA64" s="78"/>
    </row>
    <row r="65" spans="1:27" x14ac:dyDescent="0.25">
      <c r="A65" s="89">
        <v>57894006103</v>
      </c>
      <c r="B65" s="90" t="s">
        <v>45</v>
      </c>
      <c r="C65" s="91" t="s">
        <v>222</v>
      </c>
      <c r="D65" s="91" t="s">
        <v>21</v>
      </c>
      <c r="E65" s="91" t="s">
        <v>102</v>
      </c>
      <c r="F65" s="91" t="s">
        <v>101</v>
      </c>
      <c r="G65" s="91" t="s">
        <v>101</v>
      </c>
      <c r="H65" s="91" t="s">
        <v>197</v>
      </c>
      <c r="I65" s="81">
        <f>SUMIFS('Historical Purchases'!Q:Q,'Historical Purchases'!N:N,NDC_Data[[#This Row],[NDC]])</f>
        <v>0</v>
      </c>
      <c r="J65" s="10" t="e">
        <f>_xlfn.XLOOKUP(NDC_Data[[#This Row],[NDC]],'Pricing Data'!C:C,'Pricing Data'!F:F)</f>
        <v>#N/A</v>
      </c>
      <c r="K65" s="11" t="e">
        <f>_xlfn.XLOOKUP(NDC_Data[[#This Row],[NDC]],'Pricing Data'!C:C,'Pricing Data'!J:J)</f>
        <v>#N/A</v>
      </c>
      <c r="L65" s="92" t="e">
        <f>I65*(J65-(NDC_Data[[#This Row],[340B Price]]*'Drug Cost Impact Summary'!$D$13))</f>
        <v>#N/A</v>
      </c>
      <c r="M65" s="92" t="e">
        <f>(NDC_Data[[#This Row],[WAC Price]])*(NDC_Data[[#This Row],[Annual 340B Purchases]])</f>
        <v>#N/A</v>
      </c>
      <c r="N65" s="93" t="e">
        <f>(NDC_Data[[#This Row],[340B Price]]*NDC_Data[[#This Row],[Annual 340B Purchases]])-NDC_Data[[#This Row],[Annual Spend at 340B]]</f>
        <v>#N/A</v>
      </c>
      <c r="O65" s="93" t="e">
        <f>(K65-J65)*I65*'Drug Cost Impact Summary'!$E$13</f>
        <v>#N/A</v>
      </c>
      <c r="P65" s="93" t="e">
        <f>NDC_Data[[#This Row],[Annual Spend at WAC]]-NDC_Data[[#This Row],[Annual Spend at 340B]]</f>
        <v>#N/A</v>
      </c>
      <c r="Q65" s="94" t="str">
        <f>IFERROR(NDC_Data[[#This Row],[Annual Inrease in Upfront Inventory Spend]]/NDC_Data[[#This Row],[Annual Spend at 340B]],"0")</f>
        <v>0</v>
      </c>
      <c r="R65" s="93" t="e">
        <f>NDC_Data[[#This Row],[Annual Impact of Lost COGS Discount]]+NDC_Data[[#This Row],[Annual Impact of Denied Rebates]]</f>
        <v>#N/A</v>
      </c>
      <c r="S65" s="95" t="str">
        <f>IFERROR(NDC_Data[[#This Row],[Total Annual Increase in Net Spend]]/NDC_Data[[#This Row],[Annual Spend at 340B]],"0")</f>
        <v>0</v>
      </c>
      <c r="T65" s="86"/>
      <c r="U65" s="96" t="e">
        <f>(NDC_Data[[#This Row],[WAC Price]]-NDC_Data[[#This Row],[340B Price]])*(NDC_Data[[#This Row],[Annual 340B Purchases]]/365*30)</f>
        <v>#N/A</v>
      </c>
      <c r="V65" s="93" t="e">
        <f>(NDC_Data[[#This Row],[WAC Price]]-NDC_Data[[#This Row],[340B Price]])*(NDC_Data[[#This Row],[Annual 340B Purchases]]/365*45)</f>
        <v>#N/A</v>
      </c>
      <c r="W65" s="93" t="e">
        <f>(NDC_Data[[#This Row],[WAC Price]]-NDC_Data[[#This Row],[340B Price]])*(NDC_Data[[#This Row],[Annual 340B Purchases]]/365*60)</f>
        <v>#N/A</v>
      </c>
      <c r="X65" s="97" t="e">
        <f>(NDC_Data[[#This Row],[WAC Price]]-NDC_Data[[#This Row],[340B Price]])*(NDC_Data[[#This Row],[Annual 340B Purchases]]/365*90)</f>
        <v>#N/A</v>
      </c>
      <c r="Z65" s="77"/>
      <c r="AA65" s="78"/>
    </row>
    <row r="66" spans="1:27" x14ac:dyDescent="0.25">
      <c r="A66" s="79">
        <v>50458058010</v>
      </c>
      <c r="B66" s="80" t="s">
        <v>46</v>
      </c>
      <c r="C66" s="32" t="s">
        <v>223</v>
      </c>
      <c r="D66" s="32" t="s">
        <v>21</v>
      </c>
      <c r="E66" s="32" t="s">
        <v>102</v>
      </c>
      <c r="F66" s="32" t="s">
        <v>101</v>
      </c>
      <c r="G66" s="32" t="s">
        <v>101</v>
      </c>
      <c r="H66" s="32" t="s">
        <v>155</v>
      </c>
      <c r="I66" s="81">
        <f>SUMIFS('Historical Purchases'!Q:Q,'Historical Purchases'!N:N,NDC_Data[[#This Row],[NDC]])</f>
        <v>0</v>
      </c>
      <c r="J66" s="10" t="e">
        <f>_xlfn.XLOOKUP(NDC_Data[[#This Row],[NDC]],'Pricing Data'!C:C,'Pricing Data'!F:F)</f>
        <v>#N/A</v>
      </c>
      <c r="K66" s="11" t="e">
        <f>_xlfn.XLOOKUP(NDC_Data[[#This Row],[NDC]],'Pricing Data'!C:C,'Pricing Data'!J:J)</f>
        <v>#N/A</v>
      </c>
      <c r="L66" s="82" t="e">
        <f>I66*(J66-(NDC_Data[[#This Row],[340B Price]]*'Drug Cost Impact Summary'!$D$13))</f>
        <v>#N/A</v>
      </c>
      <c r="M66" s="82" t="e">
        <f>(NDC_Data[[#This Row],[WAC Price]])*(NDC_Data[[#This Row],[Annual 340B Purchases]])</f>
        <v>#N/A</v>
      </c>
      <c r="N66" s="83" t="e">
        <f>(NDC_Data[[#This Row],[340B Price]]*NDC_Data[[#This Row],[Annual 340B Purchases]])-NDC_Data[[#This Row],[Annual Spend at 340B]]</f>
        <v>#N/A</v>
      </c>
      <c r="O66" s="83" t="e">
        <f>(K66-J66)*I66*'Drug Cost Impact Summary'!$E$13</f>
        <v>#N/A</v>
      </c>
      <c r="P66" s="83" t="e">
        <f>NDC_Data[[#This Row],[Annual Spend at WAC]]-NDC_Data[[#This Row],[Annual Spend at 340B]]</f>
        <v>#N/A</v>
      </c>
      <c r="Q66" s="84" t="str">
        <f>IFERROR(NDC_Data[[#This Row],[Annual Inrease in Upfront Inventory Spend]]/NDC_Data[[#This Row],[Annual Spend at 340B]],"0")</f>
        <v>0</v>
      </c>
      <c r="R66" s="83" t="e">
        <f>NDC_Data[[#This Row],[Annual Impact of Lost COGS Discount]]+NDC_Data[[#This Row],[Annual Impact of Denied Rebates]]</f>
        <v>#N/A</v>
      </c>
      <c r="S66" s="85" t="str">
        <f>IFERROR(NDC_Data[[#This Row],[Total Annual Increase in Net Spend]]/NDC_Data[[#This Row],[Annual Spend at 340B]],"0")</f>
        <v>0</v>
      </c>
      <c r="T66" s="86"/>
      <c r="U66" s="87" t="e">
        <f>(NDC_Data[[#This Row],[WAC Price]]-NDC_Data[[#This Row],[340B Price]])*(NDC_Data[[#This Row],[Annual 340B Purchases]]/365*30)</f>
        <v>#N/A</v>
      </c>
      <c r="V66" s="83" t="e">
        <f>(NDC_Data[[#This Row],[WAC Price]]-NDC_Data[[#This Row],[340B Price]])*(NDC_Data[[#This Row],[Annual 340B Purchases]]/365*45)</f>
        <v>#N/A</v>
      </c>
      <c r="W66" s="83" t="e">
        <f>(NDC_Data[[#This Row],[WAC Price]]-NDC_Data[[#This Row],[340B Price]])*(NDC_Data[[#This Row],[Annual 340B Purchases]]/365*60)</f>
        <v>#N/A</v>
      </c>
      <c r="X66" s="88" t="e">
        <f>(NDC_Data[[#This Row],[WAC Price]]-NDC_Data[[#This Row],[340B Price]])*(NDC_Data[[#This Row],[Annual 340B Purchases]]/365*90)</f>
        <v>#N/A</v>
      </c>
      <c r="Z66" s="77"/>
      <c r="AA66" s="78"/>
    </row>
    <row r="67" spans="1:27" x14ac:dyDescent="0.25">
      <c r="A67" s="89">
        <v>50458058030</v>
      </c>
      <c r="B67" s="90" t="s">
        <v>46</v>
      </c>
      <c r="C67" s="91" t="s">
        <v>223</v>
      </c>
      <c r="D67" s="91" t="s">
        <v>21</v>
      </c>
      <c r="E67" s="91" t="s">
        <v>102</v>
      </c>
      <c r="F67" s="91" t="s">
        <v>101</v>
      </c>
      <c r="G67" s="91" t="s">
        <v>101</v>
      </c>
      <c r="H67" s="91" t="s">
        <v>117</v>
      </c>
      <c r="I67" s="81">
        <f>SUMIFS('Historical Purchases'!Q:Q,'Historical Purchases'!N:N,NDC_Data[[#This Row],[NDC]])</f>
        <v>0</v>
      </c>
      <c r="J67" s="10" t="e">
        <f>_xlfn.XLOOKUP(NDC_Data[[#This Row],[NDC]],'Pricing Data'!C:C,'Pricing Data'!F:F)</f>
        <v>#N/A</v>
      </c>
      <c r="K67" s="11" t="e">
        <f>_xlfn.XLOOKUP(NDC_Data[[#This Row],[NDC]],'Pricing Data'!C:C,'Pricing Data'!J:J)</f>
        <v>#N/A</v>
      </c>
      <c r="L67" s="92" t="e">
        <f>I67*(J67-(NDC_Data[[#This Row],[340B Price]]*'Drug Cost Impact Summary'!$D$13))</f>
        <v>#N/A</v>
      </c>
      <c r="M67" s="92" t="e">
        <f>(NDC_Data[[#This Row],[WAC Price]])*(NDC_Data[[#This Row],[Annual 340B Purchases]])</f>
        <v>#N/A</v>
      </c>
      <c r="N67" s="93" t="e">
        <f>(NDC_Data[[#This Row],[340B Price]]*NDC_Data[[#This Row],[Annual 340B Purchases]])-NDC_Data[[#This Row],[Annual Spend at 340B]]</f>
        <v>#N/A</v>
      </c>
      <c r="O67" s="93" t="e">
        <f>(K67-J67)*I67*'Drug Cost Impact Summary'!$E$13</f>
        <v>#N/A</v>
      </c>
      <c r="P67" s="93" t="e">
        <f>NDC_Data[[#This Row],[Annual Spend at WAC]]-NDC_Data[[#This Row],[Annual Spend at 340B]]</f>
        <v>#N/A</v>
      </c>
      <c r="Q67" s="94" t="str">
        <f>IFERROR(NDC_Data[[#This Row],[Annual Inrease in Upfront Inventory Spend]]/NDC_Data[[#This Row],[Annual Spend at 340B]],"0")</f>
        <v>0</v>
      </c>
      <c r="R67" s="93" t="e">
        <f>NDC_Data[[#This Row],[Annual Impact of Lost COGS Discount]]+NDC_Data[[#This Row],[Annual Impact of Denied Rebates]]</f>
        <v>#N/A</v>
      </c>
      <c r="S67" s="95" t="str">
        <f>IFERROR(NDC_Data[[#This Row],[Total Annual Increase in Net Spend]]/NDC_Data[[#This Row],[Annual Spend at 340B]],"0")</f>
        <v>0</v>
      </c>
      <c r="T67" s="86"/>
      <c r="U67" s="96" t="e">
        <f>(NDC_Data[[#This Row],[WAC Price]]-NDC_Data[[#This Row],[340B Price]])*(NDC_Data[[#This Row],[Annual 340B Purchases]]/365*30)</f>
        <v>#N/A</v>
      </c>
      <c r="V67" s="93" t="e">
        <f>(NDC_Data[[#This Row],[WAC Price]]-NDC_Data[[#This Row],[340B Price]])*(NDC_Data[[#This Row],[Annual 340B Purchases]]/365*45)</f>
        <v>#N/A</v>
      </c>
      <c r="W67" s="93" t="e">
        <f>(NDC_Data[[#This Row],[WAC Price]]-NDC_Data[[#This Row],[340B Price]])*(NDC_Data[[#This Row],[Annual 340B Purchases]]/365*60)</f>
        <v>#N/A</v>
      </c>
      <c r="X67" s="97" t="e">
        <f>(NDC_Data[[#This Row],[WAC Price]]-NDC_Data[[#This Row],[340B Price]])*(NDC_Data[[#This Row],[Annual 340B Purchases]]/365*90)</f>
        <v>#N/A</v>
      </c>
      <c r="Z67" s="77"/>
      <c r="AA67" s="78"/>
    </row>
    <row r="68" spans="1:27" x14ac:dyDescent="0.25">
      <c r="A68" s="79">
        <v>50458058090</v>
      </c>
      <c r="B68" s="80" t="s">
        <v>46</v>
      </c>
      <c r="C68" s="32" t="s">
        <v>223</v>
      </c>
      <c r="D68" s="32" t="s">
        <v>21</v>
      </c>
      <c r="E68" s="32" t="s">
        <v>102</v>
      </c>
      <c r="F68" s="32" t="s">
        <v>101</v>
      </c>
      <c r="G68" s="32" t="s">
        <v>101</v>
      </c>
      <c r="H68" s="32" t="s">
        <v>107</v>
      </c>
      <c r="I68" s="81">
        <f>SUMIFS('Historical Purchases'!Q:Q,'Historical Purchases'!N:N,NDC_Data[[#This Row],[NDC]])</f>
        <v>0</v>
      </c>
      <c r="J68" s="10" t="e">
        <f>_xlfn.XLOOKUP(NDC_Data[[#This Row],[NDC]],'Pricing Data'!C:C,'Pricing Data'!F:F)</f>
        <v>#N/A</v>
      </c>
      <c r="K68" s="11" t="e">
        <f>_xlfn.XLOOKUP(NDC_Data[[#This Row],[NDC]],'Pricing Data'!C:C,'Pricing Data'!J:J)</f>
        <v>#N/A</v>
      </c>
      <c r="L68" s="82" t="e">
        <f>I68*(J68-(NDC_Data[[#This Row],[340B Price]]*'Drug Cost Impact Summary'!$D$13))</f>
        <v>#N/A</v>
      </c>
      <c r="M68" s="82" t="e">
        <f>(NDC_Data[[#This Row],[WAC Price]])*(NDC_Data[[#This Row],[Annual 340B Purchases]])</f>
        <v>#N/A</v>
      </c>
      <c r="N68" s="83" t="e">
        <f>(NDC_Data[[#This Row],[340B Price]]*NDC_Data[[#This Row],[Annual 340B Purchases]])-NDC_Data[[#This Row],[Annual Spend at 340B]]</f>
        <v>#N/A</v>
      </c>
      <c r="O68" s="83" t="e">
        <f>(K68-J68)*I68*'Drug Cost Impact Summary'!$E$13</f>
        <v>#N/A</v>
      </c>
      <c r="P68" s="83" t="e">
        <f>NDC_Data[[#This Row],[Annual Spend at WAC]]-NDC_Data[[#This Row],[Annual Spend at 340B]]</f>
        <v>#N/A</v>
      </c>
      <c r="Q68" s="84" t="str">
        <f>IFERROR(NDC_Data[[#This Row],[Annual Inrease in Upfront Inventory Spend]]/NDC_Data[[#This Row],[Annual Spend at 340B]],"0")</f>
        <v>0</v>
      </c>
      <c r="R68" s="83" t="e">
        <f>NDC_Data[[#This Row],[Annual Impact of Lost COGS Discount]]+NDC_Data[[#This Row],[Annual Impact of Denied Rebates]]</f>
        <v>#N/A</v>
      </c>
      <c r="S68" s="85" t="str">
        <f>IFERROR(NDC_Data[[#This Row],[Total Annual Increase in Net Spend]]/NDC_Data[[#This Row],[Annual Spend at 340B]],"0")</f>
        <v>0</v>
      </c>
      <c r="T68" s="86"/>
      <c r="U68" s="87" t="e">
        <f>(NDC_Data[[#This Row],[WAC Price]]-NDC_Data[[#This Row],[340B Price]])*(NDC_Data[[#This Row],[Annual 340B Purchases]]/365*30)</f>
        <v>#N/A</v>
      </c>
      <c r="V68" s="83" t="e">
        <f>(NDC_Data[[#This Row],[WAC Price]]-NDC_Data[[#This Row],[340B Price]])*(NDC_Data[[#This Row],[Annual 340B Purchases]]/365*45)</f>
        <v>#N/A</v>
      </c>
      <c r="W68" s="83" t="e">
        <f>(NDC_Data[[#This Row],[WAC Price]]-NDC_Data[[#This Row],[340B Price]])*(NDC_Data[[#This Row],[Annual 340B Purchases]]/365*60)</f>
        <v>#N/A</v>
      </c>
      <c r="X68" s="88" t="e">
        <f>(NDC_Data[[#This Row],[WAC Price]]-NDC_Data[[#This Row],[340B Price]])*(NDC_Data[[#This Row],[Annual 340B Purchases]]/365*90)</f>
        <v>#N/A</v>
      </c>
      <c r="Z68" s="77"/>
      <c r="AA68" s="78"/>
    </row>
    <row r="69" spans="1:27" x14ac:dyDescent="0.25">
      <c r="A69" s="89">
        <v>50458057810</v>
      </c>
      <c r="B69" s="90" t="s">
        <v>46</v>
      </c>
      <c r="C69" s="91" t="s">
        <v>224</v>
      </c>
      <c r="D69" s="91" t="s">
        <v>21</v>
      </c>
      <c r="E69" s="91" t="s">
        <v>102</v>
      </c>
      <c r="F69" s="91" t="s">
        <v>101</v>
      </c>
      <c r="G69" s="91" t="s">
        <v>101</v>
      </c>
      <c r="H69" s="91" t="s">
        <v>155</v>
      </c>
      <c r="I69" s="81">
        <f>SUMIFS('Historical Purchases'!Q:Q,'Historical Purchases'!N:N,NDC_Data[[#This Row],[NDC]])</f>
        <v>0</v>
      </c>
      <c r="J69" s="10" t="e">
        <f>_xlfn.XLOOKUP(NDC_Data[[#This Row],[NDC]],'Pricing Data'!C:C,'Pricing Data'!F:F)</f>
        <v>#N/A</v>
      </c>
      <c r="K69" s="11" t="e">
        <f>_xlfn.XLOOKUP(NDC_Data[[#This Row],[NDC]],'Pricing Data'!C:C,'Pricing Data'!J:J)</f>
        <v>#N/A</v>
      </c>
      <c r="L69" s="92" t="e">
        <f>I69*(J69-(NDC_Data[[#This Row],[340B Price]]*'Drug Cost Impact Summary'!$D$13))</f>
        <v>#N/A</v>
      </c>
      <c r="M69" s="92" t="e">
        <f>(NDC_Data[[#This Row],[WAC Price]])*(NDC_Data[[#This Row],[Annual 340B Purchases]])</f>
        <v>#N/A</v>
      </c>
      <c r="N69" s="93" t="e">
        <f>(NDC_Data[[#This Row],[340B Price]]*NDC_Data[[#This Row],[Annual 340B Purchases]])-NDC_Data[[#This Row],[Annual Spend at 340B]]</f>
        <v>#N/A</v>
      </c>
      <c r="O69" s="93" t="e">
        <f>(K69-J69)*I69*'Drug Cost Impact Summary'!$E$13</f>
        <v>#N/A</v>
      </c>
      <c r="P69" s="93" t="e">
        <f>NDC_Data[[#This Row],[Annual Spend at WAC]]-NDC_Data[[#This Row],[Annual Spend at 340B]]</f>
        <v>#N/A</v>
      </c>
      <c r="Q69" s="94" t="str">
        <f>IFERROR(NDC_Data[[#This Row],[Annual Inrease in Upfront Inventory Spend]]/NDC_Data[[#This Row],[Annual Spend at 340B]],"0")</f>
        <v>0</v>
      </c>
      <c r="R69" s="93" t="e">
        <f>NDC_Data[[#This Row],[Annual Impact of Lost COGS Discount]]+NDC_Data[[#This Row],[Annual Impact of Denied Rebates]]</f>
        <v>#N/A</v>
      </c>
      <c r="S69" s="95" t="str">
        <f>IFERROR(NDC_Data[[#This Row],[Total Annual Increase in Net Spend]]/NDC_Data[[#This Row],[Annual Spend at 340B]],"0")</f>
        <v>0</v>
      </c>
      <c r="T69" s="86"/>
      <c r="U69" s="96" t="e">
        <f>(NDC_Data[[#This Row],[WAC Price]]-NDC_Data[[#This Row],[340B Price]])*(NDC_Data[[#This Row],[Annual 340B Purchases]]/365*30)</f>
        <v>#N/A</v>
      </c>
      <c r="V69" s="93" t="e">
        <f>(NDC_Data[[#This Row],[WAC Price]]-NDC_Data[[#This Row],[340B Price]])*(NDC_Data[[#This Row],[Annual 340B Purchases]]/365*45)</f>
        <v>#N/A</v>
      </c>
      <c r="W69" s="93" t="e">
        <f>(NDC_Data[[#This Row],[WAC Price]]-NDC_Data[[#This Row],[340B Price]])*(NDC_Data[[#This Row],[Annual 340B Purchases]]/365*60)</f>
        <v>#N/A</v>
      </c>
      <c r="X69" s="97" t="e">
        <f>(NDC_Data[[#This Row],[WAC Price]]-NDC_Data[[#This Row],[340B Price]])*(NDC_Data[[#This Row],[Annual 340B Purchases]]/365*90)</f>
        <v>#N/A</v>
      </c>
      <c r="Z69" s="77"/>
      <c r="AA69" s="78"/>
    </row>
    <row r="70" spans="1:27" x14ac:dyDescent="0.25">
      <c r="A70" s="79">
        <v>50458057830</v>
      </c>
      <c r="B70" s="80" t="s">
        <v>46</v>
      </c>
      <c r="C70" s="32" t="s">
        <v>224</v>
      </c>
      <c r="D70" s="32" t="s">
        <v>21</v>
      </c>
      <c r="E70" s="32" t="s">
        <v>102</v>
      </c>
      <c r="F70" s="32" t="s">
        <v>101</v>
      </c>
      <c r="G70" s="32" t="s">
        <v>101</v>
      </c>
      <c r="H70" s="32" t="s">
        <v>117</v>
      </c>
      <c r="I70" s="81">
        <f>SUMIFS('Historical Purchases'!Q:Q,'Historical Purchases'!N:N,NDC_Data[[#This Row],[NDC]])</f>
        <v>0</v>
      </c>
      <c r="J70" s="10" t="e">
        <f>_xlfn.XLOOKUP(NDC_Data[[#This Row],[NDC]],'Pricing Data'!C:C,'Pricing Data'!F:F)</f>
        <v>#N/A</v>
      </c>
      <c r="K70" s="11" t="e">
        <f>_xlfn.XLOOKUP(NDC_Data[[#This Row],[NDC]],'Pricing Data'!C:C,'Pricing Data'!J:J)</f>
        <v>#N/A</v>
      </c>
      <c r="L70" s="82" t="e">
        <f>I70*(J70-(NDC_Data[[#This Row],[340B Price]]*'Drug Cost Impact Summary'!$D$13))</f>
        <v>#N/A</v>
      </c>
      <c r="M70" s="82" t="e">
        <f>(NDC_Data[[#This Row],[WAC Price]])*(NDC_Data[[#This Row],[Annual 340B Purchases]])</f>
        <v>#N/A</v>
      </c>
      <c r="N70" s="83" t="e">
        <f>(NDC_Data[[#This Row],[340B Price]]*NDC_Data[[#This Row],[Annual 340B Purchases]])-NDC_Data[[#This Row],[Annual Spend at 340B]]</f>
        <v>#N/A</v>
      </c>
      <c r="O70" s="83" t="e">
        <f>(K70-J70)*I70*'Drug Cost Impact Summary'!$E$13</f>
        <v>#N/A</v>
      </c>
      <c r="P70" s="83" t="e">
        <f>NDC_Data[[#This Row],[Annual Spend at WAC]]-NDC_Data[[#This Row],[Annual Spend at 340B]]</f>
        <v>#N/A</v>
      </c>
      <c r="Q70" s="84" t="str">
        <f>IFERROR(NDC_Data[[#This Row],[Annual Inrease in Upfront Inventory Spend]]/NDC_Data[[#This Row],[Annual Spend at 340B]],"0")</f>
        <v>0</v>
      </c>
      <c r="R70" s="83" t="e">
        <f>NDC_Data[[#This Row],[Annual Impact of Lost COGS Discount]]+NDC_Data[[#This Row],[Annual Impact of Denied Rebates]]</f>
        <v>#N/A</v>
      </c>
      <c r="S70" s="85" t="str">
        <f>IFERROR(NDC_Data[[#This Row],[Total Annual Increase in Net Spend]]/NDC_Data[[#This Row],[Annual Spend at 340B]],"0")</f>
        <v>0</v>
      </c>
      <c r="T70" s="86"/>
      <c r="U70" s="87" t="e">
        <f>(NDC_Data[[#This Row],[WAC Price]]-NDC_Data[[#This Row],[340B Price]])*(NDC_Data[[#This Row],[Annual 340B Purchases]]/365*30)</f>
        <v>#N/A</v>
      </c>
      <c r="V70" s="83" t="e">
        <f>(NDC_Data[[#This Row],[WAC Price]]-NDC_Data[[#This Row],[340B Price]])*(NDC_Data[[#This Row],[Annual 340B Purchases]]/365*45)</f>
        <v>#N/A</v>
      </c>
      <c r="W70" s="83" t="e">
        <f>(NDC_Data[[#This Row],[WAC Price]]-NDC_Data[[#This Row],[340B Price]])*(NDC_Data[[#This Row],[Annual 340B Purchases]]/365*60)</f>
        <v>#N/A</v>
      </c>
      <c r="X70" s="88" t="e">
        <f>(NDC_Data[[#This Row],[WAC Price]]-NDC_Data[[#This Row],[340B Price]])*(NDC_Data[[#This Row],[Annual 340B Purchases]]/365*90)</f>
        <v>#N/A</v>
      </c>
      <c r="Z70" s="77"/>
      <c r="AA70" s="78"/>
    </row>
    <row r="71" spans="1:27" x14ac:dyDescent="0.25">
      <c r="A71" s="89">
        <v>50458057890</v>
      </c>
      <c r="B71" s="90" t="s">
        <v>46</v>
      </c>
      <c r="C71" s="91" t="s">
        <v>224</v>
      </c>
      <c r="D71" s="91" t="s">
        <v>21</v>
      </c>
      <c r="E71" s="91" t="s">
        <v>102</v>
      </c>
      <c r="F71" s="91" t="s">
        <v>101</v>
      </c>
      <c r="G71" s="91" t="s">
        <v>101</v>
      </c>
      <c r="H71" s="91" t="s">
        <v>107</v>
      </c>
      <c r="I71" s="81">
        <f>SUMIFS('Historical Purchases'!Q:Q,'Historical Purchases'!N:N,NDC_Data[[#This Row],[NDC]])</f>
        <v>0</v>
      </c>
      <c r="J71" s="10" t="e">
        <f>_xlfn.XLOOKUP(NDC_Data[[#This Row],[NDC]],'Pricing Data'!C:C,'Pricing Data'!F:F)</f>
        <v>#N/A</v>
      </c>
      <c r="K71" s="11" t="e">
        <f>_xlfn.XLOOKUP(NDC_Data[[#This Row],[NDC]],'Pricing Data'!C:C,'Pricing Data'!J:J)</f>
        <v>#N/A</v>
      </c>
      <c r="L71" s="92" t="e">
        <f>I71*(J71-(NDC_Data[[#This Row],[340B Price]]*'Drug Cost Impact Summary'!$D$13))</f>
        <v>#N/A</v>
      </c>
      <c r="M71" s="92" t="e">
        <f>(NDC_Data[[#This Row],[WAC Price]])*(NDC_Data[[#This Row],[Annual 340B Purchases]])</f>
        <v>#N/A</v>
      </c>
      <c r="N71" s="93" t="e">
        <f>(NDC_Data[[#This Row],[340B Price]]*NDC_Data[[#This Row],[Annual 340B Purchases]])-NDC_Data[[#This Row],[Annual Spend at 340B]]</f>
        <v>#N/A</v>
      </c>
      <c r="O71" s="93" t="e">
        <f>(K71-J71)*I71*'Drug Cost Impact Summary'!$E$13</f>
        <v>#N/A</v>
      </c>
      <c r="P71" s="93" t="e">
        <f>NDC_Data[[#This Row],[Annual Spend at WAC]]-NDC_Data[[#This Row],[Annual Spend at 340B]]</f>
        <v>#N/A</v>
      </c>
      <c r="Q71" s="94" t="str">
        <f>IFERROR(NDC_Data[[#This Row],[Annual Inrease in Upfront Inventory Spend]]/NDC_Data[[#This Row],[Annual Spend at 340B]],"0")</f>
        <v>0</v>
      </c>
      <c r="R71" s="93" t="e">
        <f>NDC_Data[[#This Row],[Annual Impact of Lost COGS Discount]]+NDC_Data[[#This Row],[Annual Impact of Denied Rebates]]</f>
        <v>#N/A</v>
      </c>
      <c r="S71" s="95" t="str">
        <f>IFERROR(NDC_Data[[#This Row],[Total Annual Increase in Net Spend]]/NDC_Data[[#This Row],[Annual Spend at 340B]],"0")</f>
        <v>0</v>
      </c>
      <c r="T71" s="86"/>
      <c r="U71" s="96" t="e">
        <f>(NDC_Data[[#This Row],[WAC Price]]-NDC_Data[[#This Row],[340B Price]])*(NDC_Data[[#This Row],[Annual 340B Purchases]]/365*30)</f>
        <v>#N/A</v>
      </c>
      <c r="V71" s="93" t="e">
        <f>(NDC_Data[[#This Row],[WAC Price]]-NDC_Data[[#This Row],[340B Price]])*(NDC_Data[[#This Row],[Annual 340B Purchases]]/365*45)</f>
        <v>#N/A</v>
      </c>
      <c r="W71" s="93" t="e">
        <f>(NDC_Data[[#This Row],[WAC Price]]-NDC_Data[[#This Row],[340B Price]])*(NDC_Data[[#This Row],[Annual 340B Purchases]]/365*60)</f>
        <v>#N/A</v>
      </c>
      <c r="X71" s="97" t="e">
        <f>(NDC_Data[[#This Row],[WAC Price]]-NDC_Data[[#This Row],[340B Price]])*(NDC_Data[[#This Row],[Annual 340B Purchases]]/365*90)</f>
        <v>#N/A</v>
      </c>
      <c r="Z71" s="77"/>
      <c r="AA71" s="78"/>
    </row>
    <row r="72" spans="1:27" x14ac:dyDescent="0.25">
      <c r="A72" s="79">
        <v>50458057710</v>
      </c>
      <c r="B72" s="80" t="s">
        <v>46</v>
      </c>
      <c r="C72" s="32" t="s">
        <v>225</v>
      </c>
      <c r="D72" s="32" t="s">
        <v>21</v>
      </c>
      <c r="E72" s="32" t="s">
        <v>102</v>
      </c>
      <c r="F72" s="32" t="s">
        <v>101</v>
      </c>
      <c r="G72" s="32" t="s">
        <v>101</v>
      </c>
      <c r="H72" s="32" t="s">
        <v>155</v>
      </c>
      <c r="I72" s="81">
        <f>SUMIFS('Historical Purchases'!Q:Q,'Historical Purchases'!N:N,NDC_Data[[#This Row],[NDC]])</f>
        <v>0</v>
      </c>
      <c r="J72" s="10" t="e">
        <f>_xlfn.XLOOKUP(NDC_Data[[#This Row],[NDC]],'Pricing Data'!C:C,'Pricing Data'!F:F)</f>
        <v>#N/A</v>
      </c>
      <c r="K72" s="11" t="e">
        <f>_xlfn.XLOOKUP(NDC_Data[[#This Row],[NDC]],'Pricing Data'!C:C,'Pricing Data'!J:J)</f>
        <v>#N/A</v>
      </c>
      <c r="L72" s="82" t="e">
        <f>I72*(J72-(NDC_Data[[#This Row],[340B Price]]*'Drug Cost Impact Summary'!$D$13))</f>
        <v>#N/A</v>
      </c>
      <c r="M72" s="82" t="e">
        <f>(NDC_Data[[#This Row],[WAC Price]])*(NDC_Data[[#This Row],[Annual 340B Purchases]])</f>
        <v>#N/A</v>
      </c>
      <c r="N72" s="83" t="e">
        <f>(NDC_Data[[#This Row],[340B Price]]*NDC_Data[[#This Row],[Annual 340B Purchases]])-NDC_Data[[#This Row],[Annual Spend at 340B]]</f>
        <v>#N/A</v>
      </c>
      <c r="O72" s="83" t="e">
        <f>(K72-J72)*I72*'Drug Cost Impact Summary'!$E$13</f>
        <v>#N/A</v>
      </c>
      <c r="P72" s="83" t="e">
        <f>NDC_Data[[#This Row],[Annual Spend at WAC]]-NDC_Data[[#This Row],[Annual Spend at 340B]]</f>
        <v>#N/A</v>
      </c>
      <c r="Q72" s="84" t="str">
        <f>IFERROR(NDC_Data[[#This Row],[Annual Inrease in Upfront Inventory Spend]]/NDC_Data[[#This Row],[Annual Spend at 340B]],"0")</f>
        <v>0</v>
      </c>
      <c r="R72" s="83" t="e">
        <f>NDC_Data[[#This Row],[Annual Impact of Lost COGS Discount]]+NDC_Data[[#This Row],[Annual Impact of Denied Rebates]]</f>
        <v>#N/A</v>
      </c>
      <c r="S72" s="85" t="str">
        <f>IFERROR(NDC_Data[[#This Row],[Total Annual Increase in Net Spend]]/NDC_Data[[#This Row],[Annual Spend at 340B]],"0")</f>
        <v>0</v>
      </c>
      <c r="T72" s="86"/>
      <c r="U72" s="87" t="e">
        <f>(NDC_Data[[#This Row],[WAC Price]]-NDC_Data[[#This Row],[340B Price]])*(NDC_Data[[#This Row],[Annual 340B Purchases]]/365*30)</f>
        <v>#N/A</v>
      </c>
      <c r="V72" s="83" t="e">
        <f>(NDC_Data[[#This Row],[WAC Price]]-NDC_Data[[#This Row],[340B Price]])*(NDC_Data[[#This Row],[Annual 340B Purchases]]/365*45)</f>
        <v>#N/A</v>
      </c>
      <c r="W72" s="83" t="e">
        <f>(NDC_Data[[#This Row],[WAC Price]]-NDC_Data[[#This Row],[340B Price]])*(NDC_Data[[#This Row],[Annual 340B Purchases]]/365*60)</f>
        <v>#N/A</v>
      </c>
      <c r="X72" s="88" t="e">
        <f>(NDC_Data[[#This Row],[WAC Price]]-NDC_Data[[#This Row],[340B Price]])*(NDC_Data[[#This Row],[Annual 340B Purchases]]/365*90)</f>
        <v>#N/A</v>
      </c>
      <c r="Z72" s="77"/>
      <c r="AA72" s="78"/>
    </row>
    <row r="73" spans="1:27" x14ac:dyDescent="0.25">
      <c r="A73" s="89">
        <v>50458057718</v>
      </c>
      <c r="B73" s="90" t="s">
        <v>46</v>
      </c>
      <c r="C73" s="91" t="s">
        <v>225</v>
      </c>
      <c r="D73" s="91" t="s">
        <v>21</v>
      </c>
      <c r="E73" s="91" t="s">
        <v>102</v>
      </c>
      <c r="F73" s="91" t="s">
        <v>101</v>
      </c>
      <c r="G73" s="91" t="s">
        <v>101</v>
      </c>
      <c r="H73" s="91" t="s">
        <v>226</v>
      </c>
      <c r="I73" s="81">
        <f>SUMIFS('Historical Purchases'!Q:Q,'Historical Purchases'!N:N,NDC_Data[[#This Row],[NDC]])</f>
        <v>0</v>
      </c>
      <c r="J73" s="10" t="e">
        <f>_xlfn.XLOOKUP(NDC_Data[[#This Row],[NDC]],'Pricing Data'!C:C,'Pricing Data'!F:F)</f>
        <v>#N/A</v>
      </c>
      <c r="K73" s="11" t="e">
        <f>_xlfn.XLOOKUP(NDC_Data[[#This Row],[NDC]],'Pricing Data'!C:C,'Pricing Data'!J:J)</f>
        <v>#N/A</v>
      </c>
      <c r="L73" s="92" t="e">
        <f>I73*(J73-(NDC_Data[[#This Row],[340B Price]]*'Drug Cost Impact Summary'!$D$13))</f>
        <v>#N/A</v>
      </c>
      <c r="M73" s="92" t="e">
        <f>(NDC_Data[[#This Row],[WAC Price]])*(NDC_Data[[#This Row],[Annual 340B Purchases]])</f>
        <v>#N/A</v>
      </c>
      <c r="N73" s="93" t="e">
        <f>(NDC_Data[[#This Row],[340B Price]]*NDC_Data[[#This Row],[Annual 340B Purchases]])-NDC_Data[[#This Row],[Annual Spend at 340B]]</f>
        <v>#N/A</v>
      </c>
      <c r="O73" s="93" t="e">
        <f>(K73-J73)*I73*'Drug Cost Impact Summary'!$E$13</f>
        <v>#N/A</v>
      </c>
      <c r="P73" s="93" t="e">
        <f>NDC_Data[[#This Row],[Annual Spend at WAC]]-NDC_Data[[#This Row],[Annual Spend at 340B]]</f>
        <v>#N/A</v>
      </c>
      <c r="Q73" s="94" t="str">
        <f>IFERROR(NDC_Data[[#This Row],[Annual Inrease in Upfront Inventory Spend]]/NDC_Data[[#This Row],[Annual Spend at 340B]],"0")</f>
        <v>0</v>
      </c>
      <c r="R73" s="93" t="e">
        <f>NDC_Data[[#This Row],[Annual Impact of Lost COGS Discount]]+NDC_Data[[#This Row],[Annual Impact of Denied Rebates]]</f>
        <v>#N/A</v>
      </c>
      <c r="S73" s="95" t="str">
        <f>IFERROR(NDC_Data[[#This Row],[Total Annual Increase in Net Spend]]/NDC_Data[[#This Row],[Annual Spend at 340B]],"0")</f>
        <v>0</v>
      </c>
      <c r="T73" s="86"/>
      <c r="U73" s="96" t="e">
        <f>(NDC_Data[[#This Row],[WAC Price]]-NDC_Data[[#This Row],[340B Price]])*(NDC_Data[[#This Row],[Annual 340B Purchases]]/365*30)</f>
        <v>#N/A</v>
      </c>
      <c r="V73" s="93" t="e">
        <f>(NDC_Data[[#This Row],[WAC Price]]-NDC_Data[[#This Row],[340B Price]])*(NDC_Data[[#This Row],[Annual 340B Purchases]]/365*45)</f>
        <v>#N/A</v>
      </c>
      <c r="W73" s="93" t="e">
        <f>(NDC_Data[[#This Row],[WAC Price]]-NDC_Data[[#This Row],[340B Price]])*(NDC_Data[[#This Row],[Annual 340B Purchases]]/365*60)</f>
        <v>#N/A</v>
      </c>
      <c r="X73" s="97" t="e">
        <f>(NDC_Data[[#This Row],[WAC Price]]-NDC_Data[[#This Row],[340B Price]])*(NDC_Data[[#This Row],[Annual 340B Purchases]]/365*90)</f>
        <v>#N/A</v>
      </c>
      <c r="Z73" s="77"/>
      <c r="AA73" s="78"/>
    </row>
    <row r="74" spans="1:27" x14ac:dyDescent="0.25">
      <c r="A74" s="79">
        <v>50458057760</v>
      </c>
      <c r="B74" s="80" t="s">
        <v>46</v>
      </c>
      <c r="C74" s="32" t="s">
        <v>225</v>
      </c>
      <c r="D74" s="32" t="s">
        <v>21</v>
      </c>
      <c r="E74" s="32" t="s">
        <v>102</v>
      </c>
      <c r="F74" s="32" t="s">
        <v>101</v>
      </c>
      <c r="G74" s="32" t="s">
        <v>101</v>
      </c>
      <c r="H74" s="32" t="s">
        <v>137</v>
      </c>
      <c r="I74" s="81">
        <f>SUMIFS('Historical Purchases'!Q:Q,'Historical Purchases'!N:N,NDC_Data[[#This Row],[NDC]])</f>
        <v>0</v>
      </c>
      <c r="J74" s="10" t="e">
        <f>_xlfn.XLOOKUP(NDC_Data[[#This Row],[NDC]],'Pricing Data'!C:C,'Pricing Data'!F:F)</f>
        <v>#N/A</v>
      </c>
      <c r="K74" s="11" t="e">
        <f>_xlfn.XLOOKUP(NDC_Data[[#This Row],[NDC]],'Pricing Data'!C:C,'Pricing Data'!J:J)</f>
        <v>#N/A</v>
      </c>
      <c r="L74" s="82" t="e">
        <f>I74*(J74-(NDC_Data[[#This Row],[340B Price]]*'Drug Cost Impact Summary'!$D$13))</f>
        <v>#N/A</v>
      </c>
      <c r="M74" s="82" t="e">
        <f>(NDC_Data[[#This Row],[WAC Price]])*(NDC_Data[[#This Row],[Annual 340B Purchases]])</f>
        <v>#N/A</v>
      </c>
      <c r="N74" s="83" t="e">
        <f>(NDC_Data[[#This Row],[340B Price]]*NDC_Data[[#This Row],[Annual 340B Purchases]])-NDC_Data[[#This Row],[Annual Spend at 340B]]</f>
        <v>#N/A</v>
      </c>
      <c r="O74" s="83" t="e">
        <f>(K74-J74)*I74*'Drug Cost Impact Summary'!$E$13</f>
        <v>#N/A</v>
      </c>
      <c r="P74" s="83" t="e">
        <f>NDC_Data[[#This Row],[Annual Spend at WAC]]-NDC_Data[[#This Row],[Annual Spend at 340B]]</f>
        <v>#N/A</v>
      </c>
      <c r="Q74" s="84" t="str">
        <f>IFERROR(NDC_Data[[#This Row],[Annual Inrease in Upfront Inventory Spend]]/NDC_Data[[#This Row],[Annual Spend at 340B]],"0")</f>
        <v>0</v>
      </c>
      <c r="R74" s="83" t="e">
        <f>NDC_Data[[#This Row],[Annual Impact of Lost COGS Discount]]+NDC_Data[[#This Row],[Annual Impact of Denied Rebates]]</f>
        <v>#N/A</v>
      </c>
      <c r="S74" s="85" t="str">
        <f>IFERROR(NDC_Data[[#This Row],[Total Annual Increase in Net Spend]]/NDC_Data[[#This Row],[Annual Spend at 340B]],"0")</f>
        <v>0</v>
      </c>
      <c r="T74" s="86"/>
      <c r="U74" s="87" t="e">
        <f>(NDC_Data[[#This Row],[WAC Price]]-NDC_Data[[#This Row],[340B Price]])*(NDC_Data[[#This Row],[Annual 340B Purchases]]/365*30)</f>
        <v>#N/A</v>
      </c>
      <c r="V74" s="83" t="e">
        <f>(NDC_Data[[#This Row],[WAC Price]]-NDC_Data[[#This Row],[340B Price]])*(NDC_Data[[#This Row],[Annual 340B Purchases]]/365*45)</f>
        <v>#N/A</v>
      </c>
      <c r="W74" s="83" t="e">
        <f>(NDC_Data[[#This Row],[WAC Price]]-NDC_Data[[#This Row],[340B Price]])*(NDC_Data[[#This Row],[Annual 340B Purchases]]/365*60)</f>
        <v>#N/A</v>
      </c>
      <c r="X74" s="88" t="e">
        <f>(NDC_Data[[#This Row],[WAC Price]]-NDC_Data[[#This Row],[340B Price]])*(NDC_Data[[#This Row],[Annual 340B Purchases]]/365*90)</f>
        <v>#N/A</v>
      </c>
      <c r="Z74" s="77"/>
      <c r="AA74" s="78"/>
    </row>
    <row r="75" spans="1:27" x14ac:dyDescent="0.25">
      <c r="A75" s="89">
        <v>50458057910</v>
      </c>
      <c r="B75" s="90" t="s">
        <v>46</v>
      </c>
      <c r="C75" s="91" t="s">
        <v>227</v>
      </c>
      <c r="D75" s="91" t="s">
        <v>21</v>
      </c>
      <c r="E75" s="91" t="s">
        <v>102</v>
      </c>
      <c r="F75" s="91" t="s">
        <v>101</v>
      </c>
      <c r="G75" s="91" t="s">
        <v>101</v>
      </c>
      <c r="H75" s="91" t="s">
        <v>155</v>
      </c>
      <c r="I75" s="81">
        <f>SUMIFS('Historical Purchases'!Q:Q,'Historical Purchases'!N:N,NDC_Data[[#This Row],[NDC]])</f>
        <v>0</v>
      </c>
      <c r="J75" s="10" t="e">
        <f>_xlfn.XLOOKUP(NDC_Data[[#This Row],[NDC]],'Pricing Data'!C:C,'Pricing Data'!F:F)</f>
        <v>#N/A</v>
      </c>
      <c r="K75" s="11" t="e">
        <f>_xlfn.XLOOKUP(NDC_Data[[#This Row],[NDC]],'Pricing Data'!C:C,'Pricing Data'!J:J)</f>
        <v>#N/A</v>
      </c>
      <c r="L75" s="92" t="e">
        <f>I75*(J75-(NDC_Data[[#This Row],[340B Price]]*'Drug Cost Impact Summary'!$D$13))</f>
        <v>#N/A</v>
      </c>
      <c r="M75" s="92" t="e">
        <f>(NDC_Data[[#This Row],[WAC Price]])*(NDC_Data[[#This Row],[Annual 340B Purchases]])</f>
        <v>#N/A</v>
      </c>
      <c r="N75" s="93" t="e">
        <f>(NDC_Data[[#This Row],[340B Price]]*NDC_Data[[#This Row],[Annual 340B Purchases]])-NDC_Data[[#This Row],[Annual Spend at 340B]]</f>
        <v>#N/A</v>
      </c>
      <c r="O75" s="93" t="e">
        <f>(K75-J75)*I75*'Drug Cost Impact Summary'!$E$13</f>
        <v>#N/A</v>
      </c>
      <c r="P75" s="93" t="e">
        <f>NDC_Data[[#This Row],[Annual Spend at WAC]]-NDC_Data[[#This Row],[Annual Spend at 340B]]</f>
        <v>#N/A</v>
      </c>
      <c r="Q75" s="94" t="str">
        <f>IFERROR(NDC_Data[[#This Row],[Annual Inrease in Upfront Inventory Spend]]/NDC_Data[[#This Row],[Annual Spend at 340B]],"0")</f>
        <v>0</v>
      </c>
      <c r="R75" s="93" t="e">
        <f>NDC_Data[[#This Row],[Annual Impact of Lost COGS Discount]]+NDC_Data[[#This Row],[Annual Impact of Denied Rebates]]</f>
        <v>#N/A</v>
      </c>
      <c r="S75" s="95" t="str">
        <f>IFERROR(NDC_Data[[#This Row],[Total Annual Increase in Net Spend]]/NDC_Data[[#This Row],[Annual Spend at 340B]],"0")</f>
        <v>0</v>
      </c>
      <c r="T75" s="86"/>
      <c r="U75" s="96" t="e">
        <f>(NDC_Data[[#This Row],[WAC Price]]-NDC_Data[[#This Row],[340B Price]])*(NDC_Data[[#This Row],[Annual 340B Purchases]]/365*30)</f>
        <v>#N/A</v>
      </c>
      <c r="V75" s="93" t="e">
        <f>(NDC_Data[[#This Row],[WAC Price]]-NDC_Data[[#This Row],[340B Price]])*(NDC_Data[[#This Row],[Annual 340B Purchases]]/365*45)</f>
        <v>#N/A</v>
      </c>
      <c r="W75" s="93" t="e">
        <f>(NDC_Data[[#This Row],[WAC Price]]-NDC_Data[[#This Row],[340B Price]])*(NDC_Data[[#This Row],[Annual 340B Purchases]]/365*60)</f>
        <v>#N/A</v>
      </c>
      <c r="X75" s="97" t="e">
        <f>(NDC_Data[[#This Row],[WAC Price]]-NDC_Data[[#This Row],[340B Price]])*(NDC_Data[[#This Row],[Annual 340B Purchases]]/365*90)</f>
        <v>#N/A</v>
      </c>
      <c r="Z75" s="77"/>
      <c r="AA75" s="78"/>
    </row>
    <row r="76" spans="1:27" x14ac:dyDescent="0.25">
      <c r="A76" s="79">
        <v>50458057930</v>
      </c>
      <c r="B76" s="80" t="s">
        <v>46</v>
      </c>
      <c r="C76" s="32" t="s">
        <v>227</v>
      </c>
      <c r="D76" s="32" t="s">
        <v>21</v>
      </c>
      <c r="E76" s="32" t="s">
        <v>102</v>
      </c>
      <c r="F76" s="32" t="s">
        <v>101</v>
      </c>
      <c r="G76" s="32" t="s">
        <v>101</v>
      </c>
      <c r="H76" s="32" t="s">
        <v>117</v>
      </c>
      <c r="I76" s="81">
        <f>SUMIFS('Historical Purchases'!Q:Q,'Historical Purchases'!N:N,NDC_Data[[#This Row],[NDC]])</f>
        <v>0</v>
      </c>
      <c r="J76" s="10" t="e">
        <f>_xlfn.XLOOKUP(NDC_Data[[#This Row],[NDC]],'Pricing Data'!C:C,'Pricing Data'!F:F)</f>
        <v>#N/A</v>
      </c>
      <c r="K76" s="11" t="e">
        <f>_xlfn.XLOOKUP(NDC_Data[[#This Row],[NDC]],'Pricing Data'!C:C,'Pricing Data'!J:J)</f>
        <v>#N/A</v>
      </c>
      <c r="L76" s="82" t="e">
        <f>I76*(J76-(NDC_Data[[#This Row],[340B Price]]*'Drug Cost Impact Summary'!$D$13))</f>
        <v>#N/A</v>
      </c>
      <c r="M76" s="82" t="e">
        <f>(NDC_Data[[#This Row],[WAC Price]])*(NDC_Data[[#This Row],[Annual 340B Purchases]])</f>
        <v>#N/A</v>
      </c>
      <c r="N76" s="83" t="e">
        <f>(NDC_Data[[#This Row],[340B Price]]*NDC_Data[[#This Row],[Annual 340B Purchases]])-NDC_Data[[#This Row],[Annual Spend at 340B]]</f>
        <v>#N/A</v>
      </c>
      <c r="O76" s="83" t="e">
        <f>(K76-J76)*I76*'Drug Cost Impact Summary'!$E$13</f>
        <v>#N/A</v>
      </c>
      <c r="P76" s="83" t="e">
        <f>NDC_Data[[#This Row],[Annual Spend at WAC]]-NDC_Data[[#This Row],[Annual Spend at 340B]]</f>
        <v>#N/A</v>
      </c>
      <c r="Q76" s="84" t="str">
        <f>IFERROR(NDC_Data[[#This Row],[Annual Inrease in Upfront Inventory Spend]]/NDC_Data[[#This Row],[Annual Spend at 340B]],"0")</f>
        <v>0</v>
      </c>
      <c r="R76" s="83" t="e">
        <f>NDC_Data[[#This Row],[Annual Impact of Lost COGS Discount]]+NDC_Data[[#This Row],[Annual Impact of Denied Rebates]]</f>
        <v>#N/A</v>
      </c>
      <c r="S76" s="85" t="str">
        <f>IFERROR(NDC_Data[[#This Row],[Total Annual Increase in Net Spend]]/NDC_Data[[#This Row],[Annual Spend at 340B]],"0")</f>
        <v>0</v>
      </c>
      <c r="T76" s="86"/>
      <c r="U76" s="87" t="e">
        <f>(NDC_Data[[#This Row],[WAC Price]]-NDC_Data[[#This Row],[340B Price]])*(NDC_Data[[#This Row],[Annual 340B Purchases]]/365*30)</f>
        <v>#N/A</v>
      </c>
      <c r="V76" s="83" t="e">
        <f>(NDC_Data[[#This Row],[WAC Price]]-NDC_Data[[#This Row],[340B Price]])*(NDC_Data[[#This Row],[Annual 340B Purchases]]/365*45)</f>
        <v>#N/A</v>
      </c>
      <c r="W76" s="83" t="e">
        <f>(NDC_Data[[#This Row],[WAC Price]]-NDC_Data[[#This Row],[340B Price]])*(NDC_Data[[#This Row],[Annual 340B Purchases]]/365*60)</f>
        <v>#N/A</v>
      </c>
      <c r="X76" s="88" t="e">
        <f>(NDC_Data[[#This Row],[WAC Price]]-NDC_Data[[#This Row],[340B Price]])*(NDC_Data[[#This Row],[Annual 340B Purchases]]/365*90)</f>
        <v>#N/A</v>
      </c>
      <c r="Z76" s="77"/>
      <c r="AA76" s="78"/>
    </row>
    <row r="77" spans="1:27" x14ac:dyDescent="0.25">
      <c r="A77" s="89">
        <v>50458057989</v>
      </c>
      <c r="B77" s="90" t="s">
        <v>46</v>
      </c>
      <c r="C77" s="91" t="s">
        <v>227</v>
      </c>
      <c r="D77" s="91" t="s">
        <v>21</v>
      </c>
      <c r="E77" s="91" t="s">
        <v>102</v>
      </c>
      <c r="F77" s="91" t="s">
        <v>101</v>
      </c>
      <c r="G77" s="91" t="s">
        <v>101</v>
      </c>
      <c r="H77" s="91" t="s">
        <v>228</v>
      </c>
      <c r="I77" s="81">
        <f>SUMIFS('Historical Purchases'!Q:Q,'Historical Purchases'!N:N,NDC_Data[[#This Row],[NDC]])</f>
        <v>0</v>
      </c>
      <c r="J77" s="10" t="e">
        <f>_xlfn.XLOOKUP(NDC_Data[[#This Row],[NDC]],'Pricing Data'!C:C,'Pricing Data'!F:F)</f>
        <v>#N/A</v>
      </c>
      <c r="K77" s="11" t="e">
        <f>_xlfn.XLOOKUP(NDC_Data[[#This Row],[NDC]],'Pricing Data'!C:C,'Pricing Data'!J:J)</f>
        <v>#N/A</v>
      </c>
      <c r="L77" s="92" t="e">
        <f>I77*(J77-(NDC_Data[[#This Row],[340B Price]]*'Drug Cost Impact Summary'!$D$13))</f>
        <v>#N/A</v>
      </c>
      <c r="M77" s="92" t="e">
        <f>(NDC_Data[[#This Row],[WAC Price]])*(NDC_Data[[#This Row],[Annual 340B Purchases]])</f>
        <v>#N/A</v>
      </c>
      <c r="N77" s="93" t="e">
        <f>(NDC_Data[[#This Row],[340B Price]]*NDC_Data[[#This Row],[Annual 340B Purchases]])-NDC_Data[[#This Row],[Annual Spend at 340B]]</f>
        <v>#N/A</v>
      </c>
      <c r="O77" s="93" t="e">
        <f>(K77-J77)*I77*'Drug Cost Impact Summary'!$E$13</f>
        <v>#N/A</v>
      </c>
      <c r="P77" s="93" t="e">
        <f>NDC_Data[[#This Row],[Annual Spend at WAC]]-NDC_Data[[#This Row],[Annual Spend at 340B]]</f>
        <v>#N/A</v>
      </c>
      <c r="Q77" s="94" t="str">
        <f>IFERROR(NDC_Data[[#This Row],[Annual Inrease in Upfront Inventory Spend]]/NDC_Data[[#This Row],[Annual Spend at 340B]],"0")</f>
        <v>0</v>
      </c>
      <c r="R77" s="93" t="e">
        <f>NDC_Data[[#This Row],[Annual Impact of Lost COGS Discount]]+NDC_Data[[#This Row],[Annual Impact of Denied Rebates]]</f>
        <v>#N/A</v>
      </c>
      <c r="S77" s="95" t="str">
        <f>IFERROR(NDC_Data[[#This Row],[Total Annual Increase in Net Spend]]/NDC_Data[[#This Row],[Annual Spend at 340B]],"0")</f>
        <v>0</v>
      </c>
      <c r="T77" s="86"/>
      <c r="U77" s="96" t="e">
        <f>(NDC_Data[[#This Row],[WAC Price]]-NDC_Data[[#This Row],[340B Price]])*(NDC_Data[[#This Row],[Annual 340B Purchases]]/365*30)</f>
        <v>#N/A</v>
      </c>
      <c r="V77" s="93" t="e">
        <f>(NDC_Data[[#This Row],[WAC Price]]-NDC_Data[[#This Row],[340B Price]])*(NDC_Data[[#This Row],[Annual 340B Purchases]]/365*45)</f>
        <v>#N/A</v>
      </c>
      <c r="W77" s="93" t="e">
        <f>(NDC_Data[[#This Row],[WAC Price]]-NDC_Data[[#This Row],[340B Price]])*(NDC_Data[[#This Row],[Annual 340B Purchases]]/365*60)</f>
        <v>#N/A</v>
      </c>
      <c r="X77" s="97" t="e">
        <f>(NDC_Data[[#This Row],[WAC Price]]-NDC_Data[[#This Row],[340B Price]])*(NDC_Data[[#This Row],[Annual 340B Purchases]]/365*90)</f>
        <v>#N/A</v>
      </c>
      <c r="Z77" s="77"/>
      <c r="AA77" s="78"/>
    </row>
    <row r="78" spans="1:27" x14ac:dyDescent="0.25">
      <c r="A78" s="79">
        <v>50458057990</v>
      </c>
      <c r="B78" s="80" t="s">
        <v>46</v>
      </c>
      <c r="C78" s="32" t="s">
        <v>227</v>
      </c>
      <c r="D78" s="32" t="s">
        <v>21</v>
      </c>
      <c r="E78" s="32" t="s">
        <v>102</v>
      </c>
      <c r="F78" s="32" t="s">
        <v>101</v>
      </c>
      <c r="G78" s="32" t="s">
        <v>101</v>
      </c>
      <c r="H78" s="32" t="s">
        <v>107</v>
      </c>
      <c r="I78" s="81">
        <f>SUMIFS('Historical Purchases'!Q:Q,'Historical Purchases'!N:N,NDC_Data[[#This Row],[NDC]])</f>
        <v>0</v>
      </c>
      <c r="J78" s="10" t="e">
        <f>_xlfn.XLOOKUP(NDC_Data[[#This Row],[NDC]],'Pricing Data'!C:C,'Pricing Data'!F:F)</f>
        <v>#N/A</v>
      </c>
      <c r="K78" s="11" t="e">
        <f>_xlfn.XLOOKUP(NDC_Data[[#This Row],[NDC]],'Pricing Data'!C:C,'Pricing Data'!J:J)</f>
        <v>#N/A</v>
      </c>
      <c r="L78" s="82" t="e">
        <f>I78*(J78-(NDC_Data[[#This Row],[340B Price]]*'Drug Cost Impact Summary'!$D$13))</f>
        <v>#N/A</v>
      </c>
      <c r="M78" s="82" t="e">
        <f>(NDC_Data[[#This Row],[WAC Price]])*(NDC_Data[[#This Row],[Annual 340B Purchases]])</f>
        <v>#N/A</v>
      </c>
      <c r="N78" s="83" t="e">
        <f>(NDC_Data[[#This Row],[340B Price]]*NDC_Data[[#This Row],[Annual 340B Purchases]])-NDC_Data[[#This Row],[Annual Spend at 340B]]</f>
        <v>#N/A</v>
      </c>
      <c r="O78" s="83" t="e">
        <f>(K78-J78)*I78*'Drug Cost Impact Summary'!$E$13</f>
        <v>#N/A</v>
      </c>
      <c r="P78" s="83" t="e">
        <f>NDC_Data[[#This Row],[Annual Spend at WAC]]-NDC_Data[[#This Row],[Annual Spend at 340B]]</f>
        <v>#N/A</v>
      </c>
      <c r="Q78" s="84" t="str">
        <f>IFERROR(NDC_Data[[#This Row],[Annual Inrease in Upfront Inventory Spend]]/NDC_Data[[#This Row],[Annual Spend at 340B]],"0")</f>
        <v>0</v>
      </c>
      <c r="R78" s="83" t="e">
        <f>NDC_Data[[#This Row],[Annual Impact of Lost COGS Discount]]+NDC_Data[[#This Row],[Annual Impact of Denied Rebates]]</f>
        <v>#N/A</v>
      </c>
      <c r="S78" s="85" t="str">
        <f>IFERROR(NDC_Data[[#This Row],[Total Annual Increase in Net Spend]]/NDC_Data[[#This Row],[Annual Spend at 340B]],"0")</f>
        <v>0</v>
      </c>
      <c r="T78" s="86"/>
      <c r="U78" s="87" t="e">
        <f>(NDC_Data[[#This Row],[WAC Price]]-NDC_Data[[#This Row],[340B Price]])*(NDC_Data[[#This Row],[Annual 340B Purchases]]/365*30)</f>
        <v>#N/A</v>
      </c>
      <c r="V78" s="83" t="e">
        <f>(NDC_Data[[#This Row],[WAC Price]]-NDC_Data[[#This Row],[340B Price]])*(NDC_Data[[#This Row],[Annual 340B Purchases]]/365*45)</f>
        <v>#N/A</v>
      </c>
      <c r="W78" s="83" t="e">
        <f>(NDC_Data[[#This Row],[WAC Price]]-NDC_Data[[#This Row],[340B Price]])*(NDC_Data[[#This Row],[Annual 340B Purchases]]/365*60)</f>
        <v>#N/A</v>
      </c>
      <c r="X78" s="88" t="e">
        <f>(NDC_Data[[#This Row],[WAC Price]]-NDC_Data[[#This Row],[340B Price]])*(NDC_Data[[#This Row],[Annual 340B Purchases]]/365*90)</f>
        <v>#N/A</v>
      </c>
      <c r="Z78" s="77"/>
      <c r="AA78" s="78"/>
    </row>
    <row r="79" spans="1:27" x14ac:dyDescent="0.25">
      <c r="A79" s="89">
        <v>50458058451</v>
      </c>
      <c r="B79" s="90" t="s">
        <v>46</v>
      </c>
      <c r="C79" s="91" t="s">
        <v>229</v>
      </c>
      <c r="D79" s="91" t="s">
        <v>21</v>
      </c>
      <c r="E79" s="91" t="s">
        <v>102</v>
      </c>
      <c r="F79" s="91" t="s">
        <v>101</v>
      </c>
      <c r="G79" s="91" t="s">
        <v>101</v>
      </c>
      <c r="H79" s="91" t="s">
        <v>230</v>
      </c>
      <c r="I79" s="81">
        <f>SUMIFS('Historical Purchases'!Q:Q,'Historical Purchases'!N:N,NDC_Data[[#This Row],[NDC]])</f>
        <v>0</v>
      </c>
      <c r="J79" s="10" t="e">
        <f>_xlfn.XLOOKUP(NDC_Data[[#This Row],[NDC]],'Pricing Data'!C:C,'Pricing Data'!F:F)</f>
        <v>#N/A</v>
      </c>
      <c r="K79" s="11" t="e">
        <f>_xlfn.XLOOKUP(NDC_Data[[#This Row],[NDC]],'Pricing Data'!C:C,'Pricing Data'!J:J)</f>
        <v>#N/A</v>
      </c>
      <c r="L79" s="92" t="e">
        <f>I79*(J79-(NDC_Data[[#This Row],[340B Price]]*'Drug Cost Impact Summary'!$D$13))</f>
        <v>#N/A</v>
      </c>
      <c r="M79" s="92" t="e">
        <f>(NDC_Data[[#This Row],[WAC Price]])*(NDC_Data[[#This Row],[Annual 340B Purchases]])</f>
        <v>#N/A</v>
      </c>
      <c r="N79" s="93" t="e">
        <f>(NDC_Data[[#This Row],[340B Price]]*NDC_Data[[#This Row],[Annual 340B Purchases]])-NDC_Data[[#This Row],[Annual Spend at 340B]]</f>
        <v>#N/A</v>
      </c>
      <c r="O79" s="93" t="e">
        <f>(K79-J79)*I79*'Drug Cost Impact Summary'!$E$13</f>
        <v>#N/A</v>
      </c>
      <c r="P79" s="93" t="e">
        <f>NDC_Data[[#This Row],[Annual Spend at WAC]]-NDC_Data[[#This Row],[Annual Spend at 340B]]</f>
        <v>#N/A</v>
      </c>
      <c r="Q79" s="94" t="str">
        <f>IFERROR(NDC_Data[[#This Row],[Annual Inrease in Upfront Inventory Spend]]/NDC_Data[[#This Row],[Annual Spend at 340B]],"0")</f>
        <v>0</v>
      </c>
      <c r="R79" s="93" t="e">
        <f>NDC_Data[[#This Row],[Annual Impact of Lost COGS Discount]]+NDC_Data[[#This Row],[Annual Impact of Denied Rebates]]</f>
        <v>#N/A</v>
      </c>
      <c r="S79" s="95" t="str">
        <f>IFERROR(NDC_Data[[#This Row],[Total Annual Increase in Net Spend]]/NDC_Data[[#This Row],[Annual Spend at 340B]],"0")</f>
        <v>0</v>
      </c>
      <c r="T79" s="86"/>
      <c r="U79" s="96" t="e">
        <f>(NDC_Data[[#This Row],[WAC Price]]-NDC_Data[[#This Row],[340B Price]])*(NDC_Data[[#This Row],[Annual 340B Purchases]]/365*30)</f>
        <v>#N/A</v>
      </c>
      <c r="V79" s="93" t="e">
        <f>(NDC_Data[[#This Row],[WAC Price]]-NDC_Data[[#This Row],[340B Price]])*(NDC_Data[[#This Row],[Annual 340B Purchases]]/365*45)</f>
        <v>#N/A</v>
      </c>
      <c r="W79" s="93" t="e">
        <f>(NDC_Data[[#This Row],[WAC Price]]-NDC_Data[[#This Row],[340B Price]])*(NDC_Data[[#This Row],[Annual 340B Purchases]]/365*60)</f>
        <v>#N/A</v>
      </c>
      <c r="X79" s="97" t="e">
        <f>(NDC_Data[[#This Row],[WAC Price]]-NDC_Data[[#This Row],[340B Price]])*(NDC_Data[[#This Row],[Annual 340B Purchases]]/365*90)</f>
        <v>#N/A</v>
      </c>
      <c r="Z79" s="77"/>
      <c r="AA79" s="78"/>
    </row>
    <row r="80" spans="1:27" x14ac:dyDescent="0.25">
      <c r="A80" s="79">
        <v>68546017260</v>
      </c>
      <c r="B80" s="80" t="s">
        <v>47</v>
      </c>
      <c r="C80" s="32" t="s">
        <v>305</v>
      </c>
      <c r="D80" s="32" t="s">
        <v>28</v>
      </c>
      <c r="E80" s="32" t="s">
        <v>101</v>
      </c>
      <c r="F80" s="32" t="s">
        <v>102</v>
      </c>
      <c r="G80" s="32" t="s">
        <v>102</v>
      </c>
      <c r="H80" s="32" t="s">
        <v>137</v>
      </c>
      <c r="I80" s="81">
        <f>SUMIFS('Historical Purchases'!Q:Q,'Historical Purchases'!N:N,NDC_Data[[#This Row],[NDC]])</f>
        <v>0</v>
      </c>
      <c r="J80" s="10" t="e">
        <f>_xlfn.XLOOKUP(NDC_Data[[#This Row],[NDC]],'Pricing Data'!C:C,'Pricing Data'!F:F)</f>
        <v>#N/A</v>
      </c>
      <c r="K80" s="11" t="e">
        <f>_xlfn.XLOOKUP(NDC_Data[[#This Row],[NDC]],'Pricing Data'!C:C,'Pricing Data'!J:J)</f>
        <v>#N/A</v>
      </c>
      <c r="L80" s="82" t="e">
        <f>I80*(J80-(NDC_Data[[#This Row],[340B Price]]*'Drug Cost Impact Summary'!$D$13))</f>
        <v>#N/A</v>
      </c>
      <c r="M80" s="82" t="e">
        <f>(NDC_Data[[#This Row],[WAC Price]])*(NDC_Data[[#This Row],[Annual 340B Purchases]])</f>
        <v>#N/A</v>
      </c>
      <c r="N80" s="83" t="e">
        <f>(NDC_Data[[#This Row],[340B Price]]*NDC_Data[[#This Row],[Annual 340B Purchases]])-NDC_Data[[#This Row],[Annual Spend at 340B]]</f>
        <v>#N/A</v>
      </c>
      <c r="O80" s="83" t="e">
        <f>(K80-J80)*I80*'Drug Cost Impact Summary'!$E$13</f>
        <v>#N/A</v>
      </c>
      <c r="P80" s="83" t="e">
        <f>NDC_Data[[#This Row],[Annual Spend at WAC]]-NDC_Data[[#This Row],[Annual Spend at 340B]]</f>
        <v>#N/A</v>
      </c>
      <c r="Q80" s="84" t="str">
        <f>IFERROR(NDC_Data[[#This Row],[Annual Inrease in Upfront Inventory Spend]]/NDC_Data[[#This Row],[Annual Spend at 340B]],"0")</f>
        <v>0</v>
      </c>
      <c r="R80" s="83" t="e">
        <f>NDC_Data[[#This Row],[Annual Impact of Lost COGS Discount]]+NDC_Data[[#This Row],[Annual Impact of Denied Rebates]]</f>
        <v>#N/A</v>
      </c>
      <c r="S80" s="85" t="str">
        <f>IFERROR(NDC_Data[[#This Row],[Total Annual Increase in Net Spend]]/NDC_Data[[#This Row],[Annual Spend at 340B]],"0")</f>
        <v>0</v>
      </c>
      <c r="T80" s="86"/>
      <c r="U80" s="87" t="e">
        <f>(NDC_Data[[#This Row],[WAC Price]]-NDC_Data[[#This Row],[340B Price]])*(NDC_Data[[#This Row],[Annual 340B Purchases]]/365*30)</f>
        <v>#N/A</v>
      </c>
      <c r="V80" s="83" t="e">
        <f>(NDC_Data[[#This Row],[WAC Price]]-NDC_Data[[#This Row],[340B Price]])*(NDC_Data[[#This Row],[Annual 340B Purchases]]/365*45)</f>
        <v>#N/A</v>
      </c>
      <c r="W80" s="83" t="e">
        <f>(NDC_Data[[#This Row],[WAC Price]]-NDC_Data[[#This Row],[340B Price]])*(NDC_Data[[#This Row],[Annual 340B Purchases]]/365*60)</f>
        <v>#N/A</v>
      </c>
      <c r="X80" s="88" t="e">
        <f>(NDC_Data[[#This Row],[WAC Price]]-NDC_Data[[#This Row],[340B Price]])*(NDC_Data[[#This Row],[Annual 340B Purchases]]/365*90)</f>
        <v>#N/A</v>
      </c>
      <c r="Z80" s="77"/>
      <c r="AA80" s="78"/>
    </row>
    <row r="81" spans="1:27" x14ac:dyDescent="0.25">
      <c r="A81" s="89">
        <v>68546017060</v>
      </c>
      <c r="B81" s="90" t="s">
        <v>47</v>
      </c>
      <c r="C81" s="91" t="s">
        <v>306</v>
      </c>
      <c r="D81" s="91" t="s">
        <v>28</v>
      </c>
      <c r="E81" s="91" t="s">
        <v>101</v>
      </c>
      <c r="F81" s="91" t="s">
        <v>102</v>
      </c>
      <c r="G81" s="91" t="s">
        <v>102</v>
      </c>
      <c r="H81" s="91" t="s">
        <v>137</v>
      </c>
      <c r="I81" s="81">
        <f>SUMIFS('Historical Purchases'!Q:Q,'Historical Purchases'!N:N,NDC_Data[[#This Row],[NDC]])</f>
        <v>0</v>
      </c>
      <c r="J81" s="10" t="e">
        <f>_xlfn.XLOOKUP(NDC_Data[[#This Row],[NDC]],'Pricing Data'!C:C,'Pricing Data'!F:F)</f>
        <v>#N/A</v>
      </c>
      <c r="K81" s="11" t="e">
        <f>_xlfn.XLOOKUP(NDC_Data[[#This Row],[NDC]],'Pricing Data'!C:C,'Pricing Data'!J:J)</f>
        <v>#N/A</v>
      </c>
      <c r="L81" s="92" t="e">
        <f>I81*(J81-(NDC_Data[[#This Row],[340B Price]]*'Drug Cost Impact Summary'!$D$13))</f>
        <v>#N/A</v>
      </c>
      <c r="M81" s="92" t="e">
        <f>(NDC_Data[[#This Row],[WAC Price]])*(NDC_Data[[#This Row],[Annual 340B Purchases]])</f>
        <v>#N/A</v>
      </c>
      <c r="N81" s="93" t="e">
        <f>(NDC_Data[[#This Row],[340B Price]]*NDC_Data[[#This Row],[Annual 340B Purchases]])-NDC_Data[[#This Row],[Annual Spend at 340B]]</f>
        <v>#N/A</v>
      </c>
      <c r="O81" s="93" t="e">
        <f>(K81-J81)*I81*'Drug Cost Impact Summary'!$E$13</f>
        <v>#N/A</v>
      </c>
      <c r="P81" s="93" t="e">
        <f>NDC_Data[[#This Row],[Annual Spend at WAC]]-NDC_Data[[#This Row],[Annual Spend at 340B]]</f>
        <v>#N/A</v>
      </c>
      <c r="Q81" s="94" t="str">
        <f>IFERROR(NDC_Data[[#This Row],[Annual Inrease in Upfront Inventory Spend]]/NDC_Data[[#This Row],[Annual Spend at 340B]],"0")</f>
        <v>0</v>
      </c>
      <c r="R81" s="93" t="e">
        <f>NDC_Data[[#This Row],[Annual Impact of Lost COGS Discount]]+NDC_Data[[#This Row],[Annual Impact of Denied Rebates]]</f>
        <v>#N/A</v>
      </c>
      <c r="S81" s="95" t="str">
        <f>IFERROR(NDC_Data[[#This Row],[Total Annual Increase in Net Spend]]/NDC_Data[[#This Row],[Annual Spend at 340B]],"0")</f>
        <v>0</v>
      </c>
      <c r="T81" s="86"/>
      <c r="U81" s="96" t="e">
        <f>(NDC_Data[[#This Row],[WAC Price]]-NDC_Data[[#This Row],[340B Price]])*(NDC_Data[[#This Row],[Annual 340B Purchases]]/365*30)</f>
        <v>#N/A</v>
      </c>
      <c r="V81" s="93" t="e">
        <f>(NDC_Data[[#This Row],[WAC Price]]-NDC_Data[[#This Row],[340B Price]])*(NDC_Data[[#This Row],[Annual 340B Purchases]]/365*45)</f>
        <v>#N/A</v>
      </c>
      <c r="W81" s="93" t="e">
        <f>(NDC_Data[[#This Row],[WAC Price]]-NDC_Data[[#This Row],[340B Price]])*(NDC_Data[[#This Row],[Annual 340B Purchases]]/365*60)</f>
        <v>#N/A</v>
      </c>
      <c r="X81" s="97" t="e">
        <f>(NDC_Data[[#This Row],[WAC Price]]-NDC_Data[[#This Row],[340B Price]])*(NDC_Data[[#This Row],[Annual 340B Purchases]]/365*90)</f>
        <v>#N/A</v>
      </c>
      <c r="Z81" s="77"/>
      <c r="AA81" s="78"/>
    </row>
    <row r="82" spans="1:27" x14ac:dyDescent="0.25">
      <c r="A82" s="79">
        <v>68546017160</v>
      </c>
      <c r="B82" s="80" t="s">
        <v>47</v>
      </c>
      <c r="C82" s="32" t="s">
        <v>307</v>
      </c>
      <c r="D82" s="32" t="s">
        <v>28</v>
      </c>
      <c r="E82" s="32" t="s">
        <v>101</v>
      </c>
      <c r="F82" s="32" t="s">
        <v>102</v>
      </c>
      <c r="G82" s="32" t="s">
        <v>102</v>
      </c>
      <c r="H82" s="32" t="s">
        <v>137</v>
      </c>
      <c r="I82" s="81">
        <f>SUMIFS('Historical Purchases'!Q:Q,'Historical Purchases'!N:N,NDC_Data[[#This Row],[NDC]])</f>
        <v>0</v>
      </c>
      <c r="J82" s="10" t="e">
        <f>_xlfn.XLOOKUP(NDC_Data[[#This Row],[NDC]],'Pricing Data'!C:C,'Pricing Data'!F:F)</f>
        <v>#N/A</v>
      </c>
      <c r="K82" s="11" t="e">
        <f>_xlfn.XLOOKUP(NDC_Data[[#This Row],[NDC]],'Pricing Data'!C:C,'Pricing Data'!J:J)</f>
        <v>#N/A</v>
      </c>
      <c r="L82" s="82" t="e">
        <f>I82*(J82-(NDC_Data[[#This Row],[340B Price]]*'Drug Cost Impact Summary'!$D$13))</f>
        <v>#N/A</v>
      </c>
      <c r="M82" s="82" t="e">
        <f>(NDC_Data[[#This Row],[WAC Price]])*(NDC_Data[[#This Row],[Annual 340B Purchases]])</f>
        <v>#N/A</v>
      </c>
      <c r="N82" s="83" t="e">
        <f>(NDC_Data[[#This Row],[340B Price]]*NDC_Data[[#This Row],[Annual 340B Purchases]])-NDC_Data[[#This Row],[Annual Spend at 340B]]</f>
        <v>#N/A</v>
      </c>
      <c r="O82" s="83" t="e">
        <f>(K82-J82)*I82*'Drug Cost Impact Summary'!$E$13</f>
        <v>#N/A</v>
      </c>
      <c r="P82" s="83" t="e">
        <f>NDC_Data[[#This Row],[Annual Spend at WAC]]-NDC_Data[[#This Row],[Annual Spend at 340B]]</f>
        <v>#N/A</v>
      </c>
      <c r="Q82" s="84" t="str">
        <f>IFERROR(NDC_Data[[#This Row],[Annual Inrease in Upfront Inventory Spend]]/NDC_Data[[#This Row],[Annual Spend at 340B]],"0")</f>
        <v>0</v>
      </c>
      <c r="R82" s="83" t="e">
        <f>NDC_Data[[#This Row],[Annual Impact of Lost COGS Discount]]+NDC_Data[[#This Row],[Annual Impact of Denied Rebates]]</f>
        <v>#N/A</v>
      </c>
      <c r="S82" s="85" t="str">
        <f>IFERROR(NDC_Data[[#This Row],[Total Annual Increase in Net Spend]]/NDC_Data[[#This Row],[Annual Spend at 340B]],"0")</f>
        <v>0</v>
      </c>
      <c r="T82" s="86"/>
      <c r="U82" s="87" t="e">
        <f>(NDC_Data[[#This Row],[WAC Price]]-NDC_Data[[#This Row],[340B Price]])*(NDC_Data[[#This Row],[Annual 340B Purchases]]/365*30)</f>
        <v>#N/A</v>
      </c>
      <c r="V82" s="83" t="e">
        <f>(NDC_Data[[#This Row],[WAC Price]]-NDC_Data[[#This Row],[340B Price]])*(NDC_Data[[#This Row],[Annual 340B Purchases]]/365*45)</f>
        <v>#N/A</v>
      </c>
      <c r="W82" s="83" t="e">
        <f>(NDC_Data[[#This Row],[WAC Price]]-NDC_Data[[#This Row],[340B Price]])*(NDC_Data[[#This Row],[Annual 340B Purchases]]/365*60)</f>
        <v>#N/A</v>
      </c>
      <c r="X82" s="88" t="e">
        <f>(NDC_Data[[#This Row],[WAC Price]]-NDC_Data[[#This Row],[340B Price]])*(NDC_Data[[#This Row],[Annual 340B Purchases]]/365*90)</f>
        <v>#N/A</v>
      </c>
      <c r="Z82" s="77"/>
      <c r="AA82" s="78"/>
    </row>
    <row r="83" spans="1:27" x14ac:dyDescent="0.25">
      <c r="A83" s="89">
        <v>68546047156</v>
      </c>
      <c r="B83" s="90" t="s">
        <v>47</v>
      </c>
      <c r="C83" s="91" t="s">
        <v>308</v>
      </c>
      <c r="D83" s="91" t="s">
        <v>28</v>
      </c>
      <c r="E83" s="91" t="s">
        <v>101</v>
      </c>
      <c r="F83" s="91" t="s">
        <v>102</v>
      </c>
      <c r="G83" s="91" t="s">
        <v>102</v>
      </c>
      <c r="H83" s="91" t="s">
        <v>117</v>
      </c>
      <c r="I83" s="81">
        <f>SUMIFS('Historical Purchases'!Q:Q,'Historical Purchases'!N:N,NDC_Data[[#This Row],[NDC]])</f>
        <v>0</v>
      </c>
      <c r="J83" s="10" t="e">
        <f>_xlfn.XLOOKUP(NDC_Data[[#This Row],[NDC]],'Pricing Data'!C:C,'Pricing Data'!F:F)</f>
        <v>#N/A</v>
      </c>
      <c r="K83" s="11" t="e">
        <f>_xlfn.XLOOKUP(NDC_Data[[#This Row],[NDC]],'Pricing Data'!C:C,'Pricing Data'!J:J)</f>
        <v>#N/A</v>
      </c>
      <c r="L83" s="92" t="e">
        <f>I83*(J83-(NDC_Data[[#This Row],[340B Price]]*'Drug Cost Impact Summary'!$D$13))</f>
        <v>#N/A</v>
      </c>
      <c r="M83" s="92" t="e">
        <f>(NDC_Data[[#This Row],[WAC Price]])*(NDC_Data[[#This Row],[Annual 340B Purchases]])</f>
        <v>#N/A</v>
      </c>
      <c r="N83" s="93" t="e">
        <f>(NDC_Data[[#This Row],[340B Price]]*NDC_Data[[#This Row],[Annual 340B Purchases]])-NDC_Data[[#This Row],[Annual Spend at 340B]]</f>
        <v>#N/A</v>
      </c>
      <c r="O83" s="93" t="e">
        <f>(K83-J83)*I83*'Drug Cost Impact Summary'!$E$13</f>
        <v>#N/A</v>
      </c>
      <c r="P83" s="93" t="e">
        <f>NDC_Data[[#This Row],[Annual Spend at WAC]]-NDC_Data[[#This Row],[Annual Spend at 340B]]</f>
        <v>#N/A</v>
      </c>
      <c r="Q83" s="94" t="str">
        <f>IFERROR(NDC_Data[[#This Row],[Annual Inrease in Upfront Inventory Spend]]/NDC_Data[[#This Row],[Annual Spend at 340B]],"0")</f>
        <v>0</v>
      </c>
      <c r="R83" s="93" t="e">
        <f>NDC_Data[[#This Row],[Annual Impact of Lost COGS Discount]]+NDC_Data[[#This Row],[Annual Impact of Denied Rebates]]</f>
        <v>#N/A</v>
      </c>
      <c r="S83" s="95" t="str">
        <f>IFERROR(NDC_Data[[#This Row],[Total Annual Increase in Net Spend]]/NDC_Data[[#This Row],[Annual Spend at 340B]],"0")</f>
        <v>0</v>
      </c>
      <c r="T83" s="86"/>
      <c r="U83" s="96" t="e">
        <f>(NDC_Data[[#This Row],[WAC Price]]-NDC_Data[[#This Row],[340B Price]])*(NDC_Data[[#This Row],[Annual 340B Purchases]]/365*30)</f>
        <v>#N/A</v>
      </c>
      <c r="V83" s="93" t="e">
        <f>(NDC_Data[[#This Row],[WAC Price]]-NDC_Data[[#This Row],[340B Price]])*(NDC_Data[[#This Row],[Annual 340B Purchases]]/365*45)</f>
        <v>#N/A</v>
      </c>
      <c r="W83" s="93" t="e">
        <f>(NDC_Data[[#This Row],[WAC Price]]-NDC_Data[[#This Row],[340B Price]])*(NDC_Data[[#This Row],[Annual 340B Purchases]]/365*60)</f>
        <v>#N/A</v>
      </c>
      <c r="X83" s="97" t="e">
        <f>(NDC_Data[[#This Row],[WAC Price]]-NDC_Data[[#This Row],[340B Price]])*(NDC_Data[[#This Row],[Annual 340B Purchases]]/365*90)</f>
        <v>#N/A</v>
      </c>
      <c r="Z83" s="77"/>
      <c r="AA83" s="78"/>
    </row>
    <row r="84" spans="1:27" x14ac:dyDescent="0.25">
      <c r="A84" s="79">
        <v>68546047956</v>
      </c>
      <c r="B84" s="80" t="s">
        <v>47</v>
      </c>
      <c r="C84" s="32" t="s">
        <v>309</v>
      </c>
      <c r="D84" s="32" t="s">
        <v>28</v>
      </c>
      <c r="E84" s="32" t="s">
        <v>101</v>
      </c>
      <c r="F84" s="32" t="s">
        <v>102</v>
      </c>
      <c r="G84" s="32" t="s">
        <v>102</v>
      </c>
      <c r="H84" s="32" t="s">
        <v>117</v>
      </c>
      <c r="I84" s="81">
        <f>SUMIFS('Historical Purchases'!Q:Q,'Historical Purchases'!N:N,NDC_Data[[#This Row],[NDC]])</f>
        <v>0</v>
      </c>
      <c r="J84" s="10" t="e">
        <f>_xlfn.XLOOKUP(NDC_Data[[#This Row],[NDC]],'Pricing Data'!C:C,'Pricing Data'!F:F)</f>
        <v>#N/A</v>
      </c>
      <c r="K84" s="11" t="e">
        <f>_xlfn.XLOOKUP(NDC_Data[[#This Row],[NDC]],'Pricing Data'!C:C,'Pricing Data'!J:J)</f>
        <v>#N/A</v>
      </c>
      <c r="L84" s="82" t="e">
        <f>I84*(J84-(NDC_Data[[#This Row],[340B Price]]*'Drug Cost Impact Summary'!$D$13))</f>
        <v>#N/A</v>
      </c>
      <c r="M84" s="82" t="e">
        <f>(NDC_Data[[#This Row],[WAC Price]])*(NDC_Data[[#This Row],[Annual 340B Purchases]])</f>
        <v>#N/A</v>
      </c>
      <c r="N84" s="83" t="e">
        <f>(NDC_Data[[#This Row],[340B Price]]*NDC_Data[[#This Row],[Annual 340B Purchases]])-NDC_Data[[#This Row],[Annual Spend at 340B]]</f>
        <v>#N/A</v>
      </c>
      <c r="O84" s="83" t="e">
        <f>(K84-J84)*I84*'Drug Cost Impact Summary'!$E$13</f>
        <v>#N/A</v>
      </c>
      <c r="P84" s="83" t="e">
        <f>NDC_Data[[#This Row],[Annual Spend at WAC]]-NDC_Data[[#This Row],[Annual Spend at 340B]]</f>
        <v>#N/A</v>
      </c>
      <c r="Q84" s="84" t="str">
        <f>IFERROR(NDC_Data[[#This Row],[Annual Inrease in Upfront Inventory Spend]]/NDC_Data[[#This Row],[Annual Spend at 340B]],"0")</f>
        <v>0</v>
      </c>
      <c r="R84" s="83" t="e">
        <f>NDC_Data[[#This Row],[Annual Impact of Lost COGS Discount]]+NDC_Data[[#This Row],[Annual Impact of Denied Rebates]]</f>
        <v>#N/A</v>
      </c>
      <c r="S84" s="85" t="str">
        <f>IFERROR(NDC_Data[[#This Row],[Total Annual Increase in Net Spend]]/NDC_Data[[#This Row],[Annual Spend at 340B]],"0")</f>
        <v>0</v>
      </c>
      <c r="T84" s="86"/>
      <c r="U84" s="87" t="e">
        <f>(NDC_Data[[#This Row],[WAC Price]]-NDC_Data[[#This Row],[340B Price]])*(NDC_Data[[#This Row],[Annual 340B Purchases]]/365*30)</f>
        <v>#N/A</v>
      </c>
      <c r="V84" s="83" t="e">
        <f>(NDC_Data[[#This Row],[WAC Price]]-NDC_Data[[#This Row],[340B Price]])*(NDC_Data[[#This Row],[Annual 340B Purchases]]/365*45)</f>
        <v>#N/A</v>
      </c>
      <c r="W84" s="83" t="e">
        <f>(NDC_Data[[#This Row],[WAC Price]]-NDC_Data[[#This Row],[340B Price]])*(NDC_Data[[#This Row],[Annual 340B Purchases]]/365*60)</f>
        <v>#N/A</v>
      </c>
      <c r="X84" s="88" t="e">
        <f>(NDC_Data[[#This Row],[WAC Price]]-NDC_Data[[#This Row],[340B Price]])*(NDC_Data[[#This Row],[Annual 340B Purchases]]/365*90)</f>
        <v>#N/A</v>
      </c>
      <c r="Z84" s="77"/>
      <c r="AA84" s="78"/>
    </row>
    <row r="85" spans="1:27" x14ac:dyDescent="0.25">
      <c r="A85" s="89">
        <v>68546047256</v>
      </c>
      <c r="B85" s="90" t="s">
        <v>47</v>
      </c>
      <c r="C85" s="91" t="s">
        <v>310</v>
      </c>
      <c r="D85" s="91" t="s">
        <v>28</v>
      </c>
      <c r="E85" s="91" t="s">
        <v>101</v>
      </c>
      <c r="F85" s="91" t="s">
        <v>102</v>
      </c>
      <c r="G85" s="91" t="s">
        <v>102</v>
      </c>
      <c r="H85" s="91" t="s">
        <v>117</v>
      </c>
      <c r="I85" s="81">
        <f>SUMIFS('Historical Purchases'!Q:Q,'Historical Purchases'!N:N,NDC_Data[[#This Row],[NDC]])</f>
        <v>0</v>
      </c>
      <c r="J85" s="10" t="e">
        <f>_xlfn.XLOOKUP(NDC_Data[[#This Row],[NDC]],'Pricing Data'!C:C,'Pricing Data'!F:F)</f>
        <v>#N/A</v>
      </c>
      <c r="K85" s="11" t="e">
        <f>_xlfn.XLOOKUP(NDC_Data[[#This Row],[NDC]],'Pricing Data'!C:C,'Pricing Data'!J:J)</f>
        <v>#N/A</v>
      </c>
      <c r="L85" s="92" t="e">
        <f>I85*(J85-(NDC_Data[[#This Row],[340B Price]]*'Drug Cost Impact Summary'!$D$13))</f>
        <v>#N/A</v>
      </c>
      <c r="M85" s="92" t="e">
        <f>(NDC_Data[[#This Row],[WAC Price]])*(NDC_Data[[#This Row],[Annual 340B Purchases]])</f>
        <v>#N/A</v>
      </c>
      <c r="N85" s="93" t="e">
        <f>(NDC_Data[[#This Row],[340B Price]]*NDC_Data[[#This Row],[Annual 340B Purchases]])-NDC_Data[[#This Row],[Annual Spend at 340B]]</f>
        <v>#N/A</v>
      </c>
      <c r="O85" s="93" t="e">
        <f>(K85-J85)*I85*'Drug Cost Impact Summary'!$E$13</f>
        <v>#N/A</v>
      </c>
      <c r="P85" s="93" t="e">
        <f>NDC_Data[[#This Row],[Annual Spend at WAC]]-NDC_Data[[#This Row],[Annual Spend at 340B]]</f>
        <v>#N/A</v>
      </c>
      <c r="Q85" s="94" t="str">
        <f>IFERROR(NDC_Data[[#This Row],[Annual Inrease in Upfront Inventory Spend]]/NDC_Data[[#This Row],[Annual Spend at 340B]],"0")</f>
        <v>0</v>
      </c>
      <c r="R85" s="93" t="e">
        <f>NDC_Data[[#This Row],[Annual Impact of Lost COGS Discount]]+NDC_Data[[#This Row],[Annual Impact of Denied Rebates]]</f>
        <v>#N/A</v>
      </c>
      <c r="S85" s="95" t="str">
        <f>IFERROR(NDC_Data[[#This Row],[Total Annual Increase in Net Spend]]/NDC_Data[[#This Row],[Annual Spend at 340B]],"0")</f>
        <v>0</v>
      </c>
      <c r="T85" s="86"/>
      <c r="U85" s="96" t="e">
        <f>(NDC_Data[[#This Row],[WAC Price]]-NDC_Data[[#This Row],[340B Price]])*(NDC_Data[[#This Row],[Annual 340B Purchases]]/365*30)</f>
        <v>#N/A</v>
      </c>
      <c r="V85" s="93" t="e">
        <f>(NDC_Data[[#This Row],[WAC Price]]-NDC_Data[[#This Row],[340B Price]])*(NDC_Data[[#This Row],[Annual 340B Purchases]]/365*45)</f>
        <v>#N/A</v>
      </c>
      <c r="W85" s="93" t="e">
        <f>(NDC_Data[[#This Row],[WAC Price]]-NDC_Data[[#This Row],[340B Price]])*(NDC_Data[[#This Row],[Annual 340B Purchases]]/365*60)</f>
        <v>#N/A</v>
      </c>
      <c r="X85" s="97" t="e">
        <f>(NDC_Data[[#This Row],[WAC Price]]-NDC_Data[[#This Row],[340B Price]])*(NDC_Data[[#This Row],[Annual 340B Purchases]]/365*90)</f>
        <v>#N/A</v>
      </c>
      <c r="Z85" s="77"/>
      <c r="AA85" s="78"/>
    </row>
    <row r="86" spans="1:27" x14ac:dyDescent="0.25">
      <c r="A86" s="79">
        <v>68546047356</v>
      </c>
      <c r="B86" s="80" t="s">
        <v>47</v>
      </c>
      <c r="C86" s="32" t="s">
        <v>311</v>
      </c>
      <c r="D86" s="32" t="s">
        <v>28</v>
      </c>
      <c r="E86" s="32" t="s">
        <v>101</v>
      </c>
      <c r="F86" s="32" t="s">
        <v>102</v>
      </c>
      <c r="G86" s="32" t="s">
        <v>102</v>
      </c>
      <c r="H86" s="32" t="s">
        <v>117</v>
      </c>
      <c r="I86" s="81">
        <f>SUMIFS('Historical Purchases'!Q:Q,'Historical Purchases'!N:N,NDC_Data[[#This Row],[NDC]])</f>
        <v>0</v>
      </c>
      <c r="J86" s="10" t="e">
        <f>_xlfn.XLOOKUP(NDC_Data[[#This Row],[NDC]],'Pricing Data'!C:C,'Pricing Data'!F:F)</f>
        <v>#N/A</v>
      </c>
      <c r="K86" s="11" t="e">
        <f>_xlfn.XLOOKUP(NDC_Data[[#This Row],[NDC]],'Pricing Data'!C:C,'Pricing Data'!J:J)</f>
        <v>#N/A</v>
      </c>
      <c r="L86" s="82" t="e">
        <f>I86*(J86-(NDC_Data[[#This Row],[340B Price]]*'Drug Cost Impact Summary'!$D$13))</f>
        <v>#N/A</v>
      </c>
      <c r="M86" s="82" t="e">
        <f>(NDC_Data[[#This Row],[WAC Price]])*(NDC_Data[[#This Row],[Annual 340B Purchases]])</f>
        <v>#N/A</v>
      </c>
      <c r="N86" s="83" t="e">
        <f>(NDC_Data[[#This Row],[340B Price]]*NDC_Data[[#This Row],[Annual 340B Purchases]])-NDC_Data[[#This Row],[Annual Spend at 340B]]</f>
        <v>#N/A</v>
      </c>
      <c r="O86" s="83" t="e">
        <f>(K86-J86)*I86*'Drug Cost Impact Summary'!$E$13</f>
        <v>#N/A</v>
      </c>
      <c r="P86" s="83" t="e">
        <f>NDC_Data[[#This Row],[Annual Spend at WAC]]-NDC_Data[[#This Row],[Annual Spend at 340B]]</f>
        <v>#N/A</v>
      </c>
      <c r="Q86" s="84" t="str">
        <f>IFERROR(NDC_Data[[#This Row],[Annual Inrease in Upfront Inventory Spend]]/NDC_Data[[#This Row],[Annual Spend at 340B]],"0")</f>
        <v>0</v>
      </c>
      <c r="R86" s="83" t="e">
        <f>NDC_Data[[#This Row],[Annual Impact of Lost COGS Discount]]+NDC_Data[[#This Row],[Annual Impact of Denied Rebates]]</f>
        <v>#N/A</v>
      </c>
      <c r="S86" s="85" t="str">
        <f>IFERROR(NDC_Data[[#This Row],[Total Annual Increase in Net Spend]]/NDC_Data[[#This Row],[Annual Spend at 340B]],"0")</f>
        <v>0</v>
      </c>
      <c r="T86" s="86"/>
      <c r="U86" s="87" t="e">
        <f>(NDC_Data[[#This Row],[WAC Price]]-NDC_Data[[#This Row],[340B Price]])*(NDC_Data[[#This Row],[Annual 340B Purchases]]/365*30)</f>
        <v>#N/A</v>
      </c>
      <c r="V86" s="83" t="e">
        <f>(NDC_Data[[#This Row],[WAC Price]]-NDC_Data[[#This Row],[340B Price]])*(NDC_Data[[#This Row],[Annual 340B Purchases]]/365*45)</f>
        <v>#N/A</v>
      </c>
      <c r="W86" s="83" t="e">
        <f>(NDC_Data[[#This Row],[WAC Price]]-NDC_Data[[#This Row],[340B Price]])*(NDC_Data[[#This Row],[Annual 340B Purchases]]/365*60)</f>
        <v>#N/A</v>
      </c>
      <c r="X86" s="88" t="e">
        <f>(NDC_Data[[#This Row],[WAC Price]]-NDC_Data[[#This Row],[340B Price]])*(NDC_Data[[#This Row],[Annual 340B Purchases]]/365*90)</f>
        <v>#N/A</v>
      </c>
      <c r="Z86" s="77"/>
      <c r="AA86" s="78"/>
    </row>
    <row r="87" spans="1:27" x14ac:dyDescent="0.25">
      <c r="A87" s="89">
        <v>68546047456</v>
      </c>
      <c r="B87" s="90" t="s">
        <v>47</v>
      </c>
      <c r="C87" s="91" t="s">
        <v>312</v>
      </c>
      <c r="D87" s="91" t="s">
        <v>28</v>
      </c>
      <c r="E87" s="91" t="s">
        <v>101</v>
      </c>
      <c r="F87" s="91" t="s">
        <v>102</v>
      </c>
      <c r="G87" s="91" t="s">
        <v>102</v>
      </c>
      <c r="H87" s="91" t="s">
        <v>117</v>
      </c>
      <c r="I87" s="81">
        <f>SUMIFS('Historical Purchases'!Q:Q,'Historical Purchases'!N:N,NDC_Data[[#This Row],[NDC]])</f>
        <v>0</v>
      </c>
      <c r="J87" s="10" t="e">
        <f>_xlfn.XLOOKUP(NDC_Data[[#This Row],[NDC]],'Pricing Data'!C:C,'Pricing Data'!F:F)</f>
        <v>#N/A</v>
      </c>
      <c r="K87" s="11" t="e">
        <f>_xlfn.XLOOKUP(NDC_Data[[#This Row],[NDC]],'Pricing Data'!C:C,'Pricing Data'!J:J)</f>
        <v>#N/A</v>
      </c>
      <c r="L87" s="92" t="e">
        <f>I87*(J87-(NDC_Data[[#This Row],[340B Price]]*'Drug Cost Impact Summary'!$D$13))</f>
        <v>#N/A</v>
      </c>
      <c r="M87" s="92" t="e">
        <f>(NDC_Data[[#This Row],[WAC Price]])*(NDC_Data[[#This Row],[Annual 340B Purchases]])</f>
        <v>#N/A</v>
      </c>
      <c r="N87" s="93" t="e">
        <f>(NDC_Data[[#This Row],[340B Price]]*NDC_Data[[#This Row],[Annual 340B Purchases]])-NDC_Data[[#This Row],[Annual Spend at 340B]]</f>
        <v>#N/A</v>
      </c>
      <c r="O87" s="93" t="e">
        <f>(K87-J87)*I87*'Drug Cost Impact Summary'!$E$13</f>
        <v>#N/A</v>
      </c>
      <c r="P87" s="93" t="e">
        <f>NDC_Data[[#This Row],[Annual Spend at WAC]]-NDC_Data[[#This Row],[Annual Spend at 340B]]</f>
        <v>#N/A</v>
      </c>
      <c r="Q87" s="94" t="str">
        <f>IFERROR(NDC_Data[[#This Row],[Annual Inrease in Upfront Inventory Spend]]/NDC_Data[[#This Row],[Annual Spend at 340B]],"0")</f>
        <v>0</v>
      </c>
      <c r="R87" s="93" t="e">
        <f>NDC_Data[[#This Row],[Annual Impact of Lost COGS Discount]]+NDC_Data[[#This Row],[Annual Impact of Denied Rebates]]</f>
        <v>#N/A</v>
      </c>
      <c r="S87" s="95" t="str">
        <f>IFERROR(NDC_Data[[#This Row],[Total Annual Increase in Net Spend]]/NDC_Data[[#This Row],[Annual Spend at 340B]],"0")</f>
        <v>0</v>
      </c>
      <c r="T87" s="86"/>
      <c r="U87" s="96" t="e">
        <f>(NDC_Data[[#This Row],[WAC Price]]-NDC_Data[[#This Row],[340B Price]])*(NDC_Data[[#This Row],[Annual 340B Purchases]]/365*30)</f>
        <v>#N/A</v>
      </c>
      <c r="V87" s="93" t="e">
        <f>(NDC_Data[[#This Row],[WAC Price]]-NDC_Data[[#This Row],[340B Price]])*(NDC_Data[[#This Row],[Annual 340B Purchases]]/365*45)</f>
        <v>#N/A</v>
      </c>
      <c r="W87" s="93" t="e">
        <f>(NDC_Data[[#This Row],[WAC Price]]-NDC_Data[[#This Row],[340B Price]])*(NDC_Data[[#This Row],[Annual 340B Purchases]]/365*60)</f>
        <v>#N/A</v>
      </c>
      <c r="X87" s="97" t="e">
        <f>(NDC_Data[[#This Row],[WAC Price]]-NDC_Data[[#This Row],[340B Price]])*(NDC_Data[[#This Row],[Annual 340B Purchases]]/365*90)</f>
        <v>#N/A</v>
      </c>
      <c r="Z87" s="77"/>
      <c r="AA87" s="78"/>
    </row>
    <row r="88" spans="1:27" x14ac:dyDescent="0.25">
      <c r="A88" s="79">
        <v>68546047556</v>
      </c>
      <c r="B88" s="80" t="s">
        <v>47</v>
      </c>
      <c r="C88" s="32" t="s">
        <v>313</v>
      </c>
      <c r="D88" s="32" t="s">
        <v>28</v>
      </c>
      <c r="E88" s="32" t="s">
        <v>101</v>
      </c>
      <c r="F88" s="32" t="s">
        <v>102</v>
      </c>
      <c r="G88" s="32" t="s">
        <v>102</v>
      </c>
      <c r="H88" s="32" t="s">
        <v>117</v>
      </c>
      <c r="I88" s="81">
        <f>SUMIFS('Historical Purchases'!Q:Q,'Historical Purchases'!N:N,NDC_Data[[#This Row],[NDC]])</f>
        <v>0</v>
      </c>
      <c r="J88" s="10" t="e">
        <f>_xlfn.XLOOKUP(NDC_Data[[#This Row],[NDC]],'Pricing Data'!C:C,'Pricing Data'!F:F)</f>
        <v>#N/A</v>
      </c>
      <c r="K88" s="11" t="e">
        <f>_xlfn.XLOOKUP(NDC_Data[[#This Row],[NDC]],'Pricing Data'!C:C,'Pricing Data'!J:J)</f>
        <v>#N/A</v>
      </c>
      <c r="L88" s="82" t="e">
        <f>I88*(J88-(NDC_Data[[#This Row],[340B Price]]*'Drug Cost Impact Summary'!$D$13))</f>
        <v>#N/A</v>
      </c>
      <c r="M88" s="82" t="e">
        <f>(NDC_Data[[#This Row],[WAC Price]])*(NDC_Data[[#This Row],[Annual 340B Purchases]])</f>
        <v>#N/A</v>
      </c>
      <c r="N88" s="83" t="e">
        <f>(NDC_Data[[#This Row],[340B Price]]*NDC_Data[[#This Row],[Annual 340B Purchases]])-NDC_Data[[#This Row],[Annual Spend at 340B]]</f>
        <v>#N/A</v>
      </c>
      <c r="O88" s="83" t="e">
        <f>(K88-J88)*I88*'Drug Cost Impact Summary'!$E$13</f>
        <v>#N/A</v>
      </c>
      <c r="P88" s="83" t="e">
        <f>NDC_Data[[#This Row],[Annual Spend at WAC]]-NDC_Data[[#This Row],[Annual Spend at 340B]]</f>
        <v>#N/A</v>
      </c>
      <c r="Q88" s="84" t="str">
        <f>IFERROR(NDC_Data[[#This Row],[Annual Inrease in Upfront Inventory Spend]]/NDC_Data[[#This Row],[Annual Spend at 340B]],"0")</f>
        <v>0</v>
      </c>
      <c r="R88" s="83" t="e">
        <f>NDC_Data[[#This Row],[Annual Impact of Lost COGS Discount]]+NDC_Data[[#This Row],[Annual Impact of Denied Rebates]]</f>
        <v>#N/A</v>
      </c>
      <c r="S88" s="85" t="str">
        <f>IFERROR(NDC_Data[[#This Row],[Total Annual Increase in Net Spend]]/NDC_Data[[#This Row],[Annual Spend at 340B]],"0")</f>
        <v>0</v>
      </c>
      <c r="T88" s="86"/>
      <c r="U88" s="87" t="e">
        <f>(NDC_Data[[#This Row],[WAC Price]]-NDC_Data[[#This Row],[340B Price]])*(NDC_Data[[#This Row],[Annual 340B Purchases]]/365*30)</f>
        <v>#N/A</v>
      </c>
      <c r="V88" s="83" t="e">
        <f>(NDC_Data[[#This Row],[WAC Price]]-NDC_Data[[#This Row],[340B Price]])*(NDC_Data[[#This Row],[Annual 340B Purchases]]/365*45)</f>
        <v>#N/A</v>
      </c>
      <c r="W88" s="83" t="e">
        <f>(NDC_Data[[#This Row],[WAC Price]]-NDC_Data[[#This Row],[340B Price]])*(NDC_Data[[#This Row],[Annual 340B Purchases]]/365*60)</f>
        <v>#N/A</v>
      </c>
      <c r="X88" s="88" t="e">
        <f>(NDC_Data[[#This Row],[WAC Price]]-NDC_Data[[#This Row],[340B Price]])*(NDC_Data[[#This Row],[Annual 340B Purchases]]/365*90)</f>
        <v>#N/A</v>
      </c>
      <c r="Z88" s="77"/>
      <c r="AA88" s="78"/>
    </row>
    <row r="89" spans="1:27" x14ac:dyDescent="0.25">
      <c r="A89" s="89">
        <v>68546047656</v>
      </c>
      <c r="B89" s="90" t="s">
        <v>47</v>
      </c>
      <c r="C89" s="91" t="s">
        <v>314</v>
      </c>
      <c r="D89" s="91" t="s">
        <v>28</v>
      </c>
      <c r="E89" s="91" t="s">
        <v>101</v>
      </c>
      <c r="F89" s="91" t="s">
        <v>102</v>
      </c>
      <c r="G89" s="91" t="s">
        <v>102</v>
      </c>
      <c r="H89" s="91" t="s">
        <v>117</v>
      </c>
      <c r="I89" s="81">
        <f>SUMIFS('Historical Purchases'!Q:Q,'Historical Purchases'!N:N,NDC_Data[[#This Row],[NDC]])</f>
        <v>0</v>
      </c>
      <c r="J89" s="10" t="e">
        <f>_xlfn.XLOOKUP(NDC_Data[[#This Row],[NDC]],'Pricing Data'!C:C,'Pricing Data'!F:F)</f>
        <v>#N/A</v>
      </c>
      <c r="K89" s="11" t="e">
        <f>_xlfn.XLOOKUP(NDC_Data[[#This Row],[NDC]],'Pricing Data'!C:C,'Pricing Data'!J:J)</f>
        <v>#N/A</v>
      </c>
      <c r="L89" s="92" t="e">
        <f>I89*(J89-(NDC_Data[[#This Row],[340B Price]]*'Drug Cost Impact Summary'!$D$13))</f>
        <v>#N/A</v>
      </c>
      <c r="M89" s="92" t="e">
        <f>(NDC_Data[[#This Row],[WAC Price]])*(NDC_Data[[#This Row],[Annual 340B Purchases]])</f>
        <v>#N/A</v>
      </c>
      <c r="N89" s="93" t="e">
        <f>(NDC_Data[[#This Row],[340B Price]]*NDC_Data[[#This Row],[Annual 340B Purchases]])-NDC_Data[[#This Row],[Annual Spend at 340B]]</f>
        <v>#N/A</v>
      </c>
      <c r="O89" s="93" t="e">
        <f>(K89-J89)*I89*'Drug Cost Impact Summary'!$E$13</f>
        <v>#N/A</v>
      </c>
      <c r="P89" s="93" t="e">
        <f>NDC_Data[[#This Row],[Annual Spend at WAC]]-NDC_Data[[#This Row],[Annual Spend at 340B]]</f>
        <v>#N/A</v>
      </c>
      <c r="Q89" s="94" t="str">
        <f>IFERROR(NDC_Data[[#This Row],[Annual Inrease in Upfront Inventory Spend]]/NDC_Data[[#This Row],[Annual Spend at 340B]],"0")</f>
        <v>0</v>
      </c>
      <c r="R89" s="93" t="e">
        <f>NDC_Data[[#This Row],[Annual Impact of Lost COGS Discount]]+NDC_Data[[#This Row],[Annual Impact of Denied Rebates]]</f>
        <v>#N/A</v>
      </c>
      <c r="S89" s="95" t="str">
        <f>IFERROR(NDC_Data[[#This Row],[Total Annual Increase in Net Spend]]/NDC_Data[[#This Row],[Annual Spend at 340B]],"0")</f>
        <v>0</v>
      </c>
      <c r="T89" s="86"/>
      <c r="U89" s="96" t="e">
        <f>(NDC_Data[[#This Row],[WAC Price]]-NDC_Data[[#This Row],[340B Price]])*(NDC_Data[[#This Row],[Annual 340B Purchases]]/365*30)</f>
        <v>#N/A</v>
      </c>
      <c r="V89" s="93" t="e">
        <f>(NDC_Data[[#This Row],[WAC Price]]-NDC_Data[[#This Row],[340B Price]])*(NDC_Data[[#This Row],[Annual 340B Purchases]]/365*45)</f>
        <v>#N/A</v>
      </c>
      <c r="W89" s="93" t="e">
        <f>(NDC_Data[[#This Row],[WAC Price]]-NDC_Data[[#This Row],[340B Price]])*(NDC_Data[[#This Row],[Annual 340B Purchases]]/365*60)</f>
        <v>#N/A</v>
      </c>
      <c r="X89" s="97" t="e">
        <f>(NDC_Data[[#This Row],[WAC Price]]-NDC_Data[[#This Row],[340B Price]])*(NDC_Data[[#This Row],[Annual 340B Purchases]]/365*90)</f>
        <v>#N/A</v>
      </c>
      <c r="Z89" s="77"/>
      <c r="AA89" s="78"/>
    </row>
    <row r="90" spans="1:27" x14ac:dyDescent="0.25">
      <c r="A90" s="79">
        <v>68546047056</v>
      </c>
      <c r="B90" s="80" t="s">
        <v>47</v>
      </c>
      <c r="C90" s="32" t="s">
        <v>315</v>
      </c>
      <c r="D90" s="32" t="s">
        <v>28</v>
      </c>
      <c r="E90" s="32" t="s">
        <v>101</v>
      </c>
      <c r="F90" s="32" t="s">
        <v>102</v>
      </c>
      <c r="G90" s="32" t="s">
        <v>102</v>
      </c>
      <c r="H90" s="32" t="s">
        <v>117</v>
      </c>
      <c r="I90" s="81">
        <f>SUMIFS('Historical Purchases'!Q:Q,'Historical Purchases'!N:N,NDC_Data[[#This Row],[NDC]])</f>
        <v>0</v>
      </c>
      <c r="J90" s="10" t="e">
        <f>_xlfn.XLOOKUP(NDC_Data[[#This Row],[NDC]],'Pricing Data'!C:C,'Pricing Data'!F:F)</f>
        <v>#N/A</v>
      </c>
      <c r="K90" s="11" t="e">
        <f>_xlfn.XLOOKUP(NDC_Data[[#This Row],[NDC]],'Pricing Data'!C:C,'Pricing Data'!J:J)</f>
        <v>#N/A</v>
      </c>
      <c r="L90" s="82" t="e">
        <f>I90*(J90-(NDC_Data[[#This Row],[340B Price]]*'Drug Cost Impact Summary'!$D$13))</f>
        <v>#N/A</v>
      </c>
      <c r="M90" s="82" t="e">
        <f>(NDC_Data[[#This Row],[WAC Price]])*(NDC_Data[[#This Row],[Annual 340B Purchases]])</f>
        <v>#N/A</v>
      </c>
      <c r="N90" s="83" t="e">
        <f>(NDC_Data[[#This Row],[340B Price]]*NDC_Data[[#This Row],[Annual 340B Purchases]])-NDC_Data[[#This Row],[Annual Spend at 340B]]</f>
        <v>#N/A</v>
      </c>
      <c r="O90" s="83" t="e">
        <f>(K90-J90)*I90*'Drug Cost Impact Summary'!$E$13</f>
        <v>#N/A</v>
      </c>
      <c r="P90" s="83" t="e">
        <f>NDC_Data[[#This Row],[Annual Spend at WAC]]-NDC_Data[[#This Row],[Annual Spend at 340B]]</f>
        <v>#N/A</v>
      </c>
      <c r="Q90" s="84" t="str">
        <f>IFERROR(NDC_Data[[#This Row],[Annual Inrease in Upfront Inventory Spend]]/NDC_Data[[#This Row],[Annual Spend at 340B]],"0")</f>
        <v>0</v>
      </c>
      <c r="R90" s="83" t="e">
        <f>NDC_Data[[#This Row],[Annual Impact of Lost COGS Discount]]+NDC_Data[[#This Row],[Annual Impact of Denied Rebates]]</f>
        <v>#N/A</v>
      </c>
      <c r="S90" s="85" t="str">
        <f>IFERROR(NDC_Data[[#This Row],[Total Annual Increase in Net Spend]]/NDC_Data[[#This Row],[Annual Spend at 340B]],"0")</f>
        <v>0</v>
      </c>
      <c r="T90" s="86"/>
      <c r="U90" s="87" t="e">
        <f>(NDC_Data[[#This Row],[WAC Price]]-NDC_Data[[#This Row],[340B Price]])*(NDC_Data[[#This Row],[Annual 340B Purchases]]/365*30)</f>
        <v>#N/A</v>
      </c>
      <c r="V90" s="83" t="e">
        <f>(NDC_Data[[#This Row],[WAC Price]]-NDC_Data[[#This Row],[340B Price]])*(NDC_Data[[#This Row],[Annual 340B Purchases]]/365*45)</f>
        <v>#N/A</v>
      </c>
      <c r="W90" s="83" t="e">
        <f>(NDC_Data[[#This Row],[WAC Price]]-NDC_Data[[#This Row],[340B Price]])*(NDC_Data[[#This Row],[Annual 340B Purchases]]/365*60)</f>
        <v>#N/A</v>
      </c>
      <c r="X90" s="88" t="e">
        <f>(NDC_Data[[#This Row],[WAC Price]]-NDC_Data[[#This Row],[340B Price]])*(NDC_Data[[#This Row],[Annual 340B Purchases]]/365*90)</f>
        <v>#N/A</v>
      </c>
      <c r="Z90" s="77"/>
      <c r="AA90" s="78"/>
    </row>
    <row r="91" spans="1:27" x14ac:dyDescent="0.25">
      <c r="A91" s="89">
        <v>68546047729</v>
      </c>
      <c r="B91" s="90" t="s">
        <v>47</v>
      </c>
      <c r="C91" s="91" t="s">
        <v>316</v>
      </c>
      <c r="D91" s="91" t="s">
        <v>28</v>
      </c>
      <c r="E91" s="91" t="s">
        <v>101</v>
      </c>
      <c r="F91" s="91" t="s">
        <v>102</v>
      </c>
      <c r="G91" s="91" t="s">
        <v>102</v>
      </c>
      <c r="H91" s="91" t="s">
        <v>110</v>
      </c>
      <c r="I91" s="81">
        <f>SUMIFS('Historical Purchases'!Q:Q,'Historical Purchases'!N:N,NDC_Data[[#This Row],[NDC]])</f>
        <v>0</v>
      </c>
      <c r="J91" s="10" t="e">
        <f>_xlfn.XLOOKUP(NDC_Data[[#This Row],[NDC]],'Pricing Data'!C:C,'Pricing Data'!F:F)</f>
        <v>#N/A</v>
      </c>
      <c r="K91" s="11" t="e">
        <f>_xlfn.XLOOKUP(NDC_Data[[#This Row],[NDC]],'Pricing Data'!C:C,'Pricing Data'!J:J)</f>
        <v>#N/A</v>
      </c>
      <c r="L91" s="92" t="e">
        <f>I91*(J91-(NDC_Data[[#This Row],[340B Price]]*'Drug Cost Impact Summary'!$D$13))</f>
        <v>#N/A</v>
      </c>
      <c r="M91" s="92" t="e">
        <f>(NDC_Data[[#This Row],[WAC Price]])*(NDC_Data[[#This Row],[Annual 340B Purchases]])</f>
        <v>#N/A</v>
      </c>
      <c r="N91" s="93" t="e">
        <f>(NDC_Data[[#This Row],[340B Price]]*NDC_Data[[#This Row],[Annual 340B Purchases]])-NDC_Data[[#This Row],[Annual Spend at 340B]]</f>
        <v>#N/A</v>
      </c>
      <c r="O91" s="93" t="e">
        <f>(K91-J91)*I91*'Drug Cost Impact Summary'!$E$13</f>
        <v>#N/A</v>
      </c>
      <c r="P91" s="93" t="e">
        <f>NDC_Data[[#This Row],[Annual Spend at WAC]]-NDC_Data[[#This Row],[Annual Spend at 340B]]</f>
        <v>#N/A</v>
      </c>
      <c r="Q91" s="94" t="str">
        <f>IFERROR(NDC_Data[[#This Row],[Annual Inrease in Upfront Inventory Spend]]/NDC_Data[[#This Row],[Annual Spend at 340B]],"0")</f>
        <v>0</v>
      </c>
      <c r="R91" s="93" t="e">
        <f>NDC_Data[[#This Row],[Annual Impact of Lost COGS Discount]]+NDC_Data[[#This Row],[Annual Impact of Denied Rebates]]</f>
        <v>#N/A</v>
      </c>
      <c r="S91" s="95" t="str">
        <f>IFERROR(NDC_Data[[#This Row],[Total Annual Increase in Net Spend]]/NDC_Data[[#This Row],[Annual Spend at 340B]],"0")</f>
        <v>0</v>
      </c>
      <c r="T91" s="86"/>
      <c r="U91" s="96" t="e">
        <f>(NDC_Data[[#This Row],[WAC Price]]-NDC_Data[[#This Row],[340B Price]])*(NDC_Data[[#This Row],[Annual 340B Purchases]]/365*30)</f>
        <v>#N/A</v>
      </c>
      <c r="V91" s="93" t="e">
        <f>(NDC_Data[[#This Row],[WAC Price]]-NDC_Data[[#This Row],[340B Price]])*(NDC_Data[[#This Row],[Annual 340B Purchases]]/365*45)</f>
        <v>#N/A</v>
      </c>
      <c r="W91" s="93" t="e">
        <f>(NDC_Data[[#This Row],[WAC Price]]-NDC_Data[[#This Row],[340B Price]])*(NDC_Data[[#This Row],[Annual 340B Purchases]]/365*60)</f>
        <v>#N/A</v>
      </c>
      <c r="X91" s="97" t="e">
        <f>(NDC_Data[[#This Row],[WAC Price]]-NDC_Data[[#This Row],[340B Price]])*(NDC_Data[[#This Row],[Annual 340B Purchases]]/365*90)</f>
        <v>#N/A</v>
      </c>
      <c r="Z91" s="77"/>
      <c r="AA91" s="78"/>
    </row>
    <row r="92" spans="1:27" x14ac:dyDescent="0.25">
      <c r="A92" s="79">
        <v>173085910</v>
      </c>
      <c r="B92" s="80" t="s">
        <v>48</v>
      </c>
      <c r="C92" s="32" t="s">
        <v>208</v>
      </c>
      <c r="D92" s="32" t="s">
        <v>26</v>
      </c>
      <c r="E92" s="32" t="s">
        <v>101</v>
      </c>
      <c r="F92" s="32" t="s">
        <v>102</v>
      </c>
      <c r="G92" s="32" t="s">
        <v>102</v>
      </c>
      <c r="H92" s="32" t="s">
        <v>137</v>
      </c>
      <c r="I92" s="81">
        <f>SUMIFS('Historical Purchases'!Q:Q,'Historical Purchases'!N:N,NDC_Data[[#This Row],[NDC]])</f>
        <v>0</v>
      </c>
      <c r="J92" s="10" t="e">
        <f>_xlfn.XLOOKUP(NDC_Data[[#This Row],[NDC]],'Pricing Data'!C:C,'Pricing Data'!F:F)</f>
        <v>#N/A</v>
      </c>
      <c r="K92" s="11" t="e">
        <f>_xlfn.XLOOKUP(NDC_Data[[#This Row],[NDC]],'Pricing Data'!C:C,'Pricing Data'!J:J)</f>
        <v>#N/A</v>
      </c>
      <c r="L92" s="82" t="e">
        <f>I92*(J92-(NDC_Data[[#This Row],[340B Price]]*'Drug Cost Impact Summary'!$D$13))</f>
        <v>#N/A</v>
      </c>
      <c r="M92" s="82" t="e">
        <f>(NDC_Data[[#This Row],[WAC Price]])*(NDC_Data[[#This Row],[Annual 340B Purchases]])</f>
        <v>#N/A</v>
      </c>
      <c r="N92" s="83" t="e">
        <f>(NDC_Data[[#This Row],[340B Price]]*NDC_Data[[#This Row],[Annual 340B Purchases]])-NDC_Data[[#This Row],[Annual Spend at 340B]]</f>
        <v>#N/A</v>
      </c>
      <c r="O92" s="83" t="e">
        <f>(K92-J92)*I92*'Drug Cost Impact Summary'!$E$13</f>
        <v>#N/A</v>
      </c>
      <c r="P92" s="83" t="e">
        <f>NDC_Data[[#This Row],[Annual Spend at WAC]]-NDC_Data[[#This Row],[Annual Spend at 340B]]</f>
        <v>#N/A</v>
      </c>
      <c r="Q92" s="84" t="str">
        <f>IFERROR(NDC_Data[[#This Row],[Annual Inrease in Upfront Inventory Spend]]/NDC_Data[[#This Row],[Annual Spend at 340B]],"0")</f>
        <v>0</v>
      </c>
      <c r="R92" s="83" t="e">
        <f>NDC_Data[[#This Row],[Annual Impact of Lost COGS Discount]]+NDC_Data[[#This Row],[Annual Impact of Denied Rebates]]</f>
        <v>#N/A</v>
      </c>
      <c r="S92" s="85" t="str">
        <f>IFERROR(NDC_Data[[#This Row],[Total Annual Increase in Net Spend]]/NDC_Data[[#This Row],[Annual Spend at 340B]],"0")</f>
        <v>0</v>
      </c>
      <c r="T92" s="86"/>
      <c r="U92" s="87" t="e">
        <f>(NDC_Data[[#This Row],[WAC Price]]-NDC_Data[[#This Row],[340B Price]])*(NDC_Data[[#This Row],[Annual 340B Purchases]]/365*30)</f>
        <v>#N/A</v>
      </c>
      <c r="V92" s="83" t="e">
        <f>(NDC_Data[[#This Row],[WAC Price]]-NDC_Data[[#This Row],[340B Price]])*(NDC_Data[[#This Row],[Annual 340B Purchases]]/365*45)</f>
        <v>#N/A</v>
      </c>
      <c r="W92" s="83" t="e">
        <f>(NDC_Data[[#This Row],[WAC Price]]-NDC_Data[[#This Row],[340B Price]])*(NDC_Data[[#This Row],[Annual 340B Purchases]]/365*60)</f>
        <v>#N/A</v>
      </c>
      <c r="X92" s="88" t="e">
        <f>(NDC_Data[[#This Row],[WAC Price]]-NDC_Data[[#This Row],[340B Price]])*(NDC_Data[[#This Row],[Annual 340B Purchases]]/365*90)</f>
        <v>#N/A</v>
      </c>
      <c r="Z92" s="77"/>
      <c r="AA92" s="78"/>
    </row>
    <row r="93" spans="1:27" x14ac:dyDescent="0.25">
      <c r="A93" s="89">
        <v>173085914</v>
      </c>
      <c r="B93" s="90" t="s">
        <v>48</v>
      </c>
      <c r="C93" s="91" t="s">
        <v>208</v>
      </c>
      <c r="D93" s="91" t="s">
        <v>26</v>
      </c>
      <c r="E93" s="91" t="s">
        <v>101</v>
      </c>
      <c r="F93" s="91" t="s">
        <v>102</v>
      </c>
      <c r="G93" s="91" t="s">
        <v>102</v>
      </c>
      <c r="H93" s="91" t="s">
        <v>110</v>
      </c>
      <c r="I93" s="81">
        <f>SUMIFS('Historical Purchases'!Q:Q,'Historical Purchases'!N:N,NDC_Data[[#This Row],[NDC]])</f>
        <v>0</v>
      </c>
      <c r="J93" s="10" t="e">
        <f>_xlfn.XLOOKUP(NDC_Data[[#This Row],[NDC]],'Pricing Data'!C:C,'Pricing Data'!F:F)</f>
        <v>#N/A</v>
      </c>
      <c r="K93" s="11" t="e">
        <f>_xlfn.XLOOKUP(NDC_Data[[#This Row],[NDC]],'Pricing Data'!C:C,'Pricing Data'!J:J)</f>
        <v>#N/A</v>
      </c>
      <c r="L93" s="92" t="e">
        <f>I93*(J93-(NDC_Data[[#This Row],[340B Price]]*'Drug Cost Impact Summary'!$D$13))</f>
        <v>#N/A</v>
      </c>
      <c r="M93" s="92" t="e">
        <f>(NDC_Data[[#This Row],[WAC Price]])*(NDC_Data[[#This Row],[Annual 340B Purchases]])</f>
        <v>#N/A</v>
      </c>
      <c r="N93" s="93" t="e">
        <f>(NDC_Data[[#This Row],[340B Price]]*NDC_Data[[#This Row],[Annual 340B Purchases]])-NDC_Data[[#This Row],[Annual Spend at 340B]]</f>
        <v>#N/A</v>
      </c>
      <c r="O93" s="93" t="e">
        <f>(K93-J93)*I93*'Drug Cost Impact Summary'!$E$13</f>
        <v>#N/A</v>
      </c>
      <c r="P93" s="93" t="e">
        <f>NDC_Data[[#This Row],[Annual Spend at WAC]]-NDC_Data[[#This Row],[Annual Spend at 340B]]</f>
        <v>#N/A</v>
      </c>
      <c r="Q93" s="94" t="str">
        <f>IFERROR(NDC_Data[[#This Row],[Annual Inrease in Upfront Inventory Spend]]/NDC_Data[[#This Row],[Annual Spend at 340B]],"0")</f>
        <v>0</v>
      </c>
      <c r="R93" s="93" t="e">
        <f>NDC_Data[[#This Row],[Annual Impact of Lost COGS Discount]]+NDC_Data[[#This Row],[Annual Impact of Denied Rebates]]</f>
        <v>#N/A</v>
      </c>
      <c r="S93" s="95" t="str">
        <f>IFERROR(NDC_Data[[#This Row],[Total Annual Increase in Net Spend]]/NDC_Data[[#This Row],[Annual Spend at 340B]],"0")</f>
        <v>0</v>
      </c>
      <c r="T93" s="86"/>
      <c r="U93" s="96" t="e">
        <f>(NDC_Data[[#This Row],[WAC Price]]-NDC_Data[[#This Row],[340B Price]])*(NDC_Data[[#This Row],[Annual 340B Purchases]]/365*30)</f>
        <v>#N/A</v>
      </c>
      <c r="V93" s="93" t="e">
        <f>(NDC_Data[[#This Row],[WAC Price]]-NDC_Data[[#This Row],[340B Price]])*(NDC_Data[[#This Row],[Annual 340B Purchases]]/365*45)</f>
        <v>#N/A</v>
      </c>
      <c r="W93" s="93" t="e">
        <f>(NDC_Data[[#This Row],[WAC Price]]-NDC_Data[[#This Row],[340B Price]])*(NDC_Data[[#This Row],[Annual 340B Purchases]]/365*60)</f>
        <v>#N/A</v>
      </c>
      <c r="X93" s="97" t="e">
        <f>(NDC_Data[[#This Row],[WAC Price]]-NDC_Data[[#This Row],[340B Price]])*(NDC_Data[[#This Row],[Annual 340B Purchases]]/365*90)</f>
        <v>#N/A</v>
      </c>
      <c r="Z93" s="77"/>
      <c r="AA93" s="78"/>
    </row>
    <row r="94" spans="1:27" x14ac:dyDescent="0.25">
      <c r="A94" s="79">
        <v>173088210</v>
      </c>
      <c r="B94" s="80" t="s">
        <v>48</v>
      </c>
      <c r="C94" s="32" t="s">
        <v>209</v>
      </c>
      <c r="D94" s="32" t="s">
        <v>26</v>
      </c>
      <c r="E94" s="32" t="s">
        <v>101</v>
      </c>
      <c r="F94" s="32" t="s">
        <v>102</v>
      </c>
      <c r="G94" s="32" t="s">
        <v>102</v>
      </c>
      <c r="H94" s="32" t="s">
        <v>137</v>
      </c>
      <c r="I94" s="81">
        <f>SUMIFS('Historical Purchases'!Q:Q,'Historical Purchases'!N:N,NDC_Data[[#This Row],[NDC]])</f>
        <v>0</v>
      </c>
      <c r="J94" s="10" t="e">
        <f>_xlfn.XLOOKUP(NDC_Data[[#This Row],[NDC]],'Pricing Data'!C:C,'Pricing Data'!F:F)</f>
        <v>#N/A</v>
      </c>
      <c r="K94" s="11" t="e">
        <f>_xlfn.XLOOKUP(NDC_Data[[#This Row],[NDC]],'Pricing Data'!C:C,'Pricing Data'!J:J)</f>
        <v>#N/A</v>
      </c>
      <c r="L94" s="82" t="e">
        <f>I94*(J94-(NDC_Data[[#This Row],[340B Price]]*'Drug Cost Impact Summary'!$D$13))</f>
        <v>#N/A</v>
      </c>
      <c r="M94" s="82" t="e">
        <f>(NDC_Data[[#This Row],[WAC Price]])*(NDC_Data[[#This Row],[Annual 340B Purchases]])</f>
        <v>#N/A</v>
      </c>
      <c r="N94" s="83" t="e">
        <f>(NDC_Data[[#This Row],[340B Price]]*NDC_Data[[#This Row],[Annual 340B Purchases]])-NDC_Data[[#This Row],[Annual Spend at 340B]]</f>
        <v>#N/A</v>
      </c>
      <c r="O94" s="83" t="e">
        <f>(K94-J94)*I94*'Drug Cost Impact Summary'!$E$13</f>
        <v>#N/A</v>
      </c>
      <c r="P94" s="83" t="e">
        <f>NDC_Data[[#This Row],[Annual Spend at WAC]]-NDC_Data[[#This Row],[Annual Spend at 340B]]</f>
        <v>#N/A</v>
      </c>
      <c r="Q94" s="84" t="str">
        <f>IFERROR(NDC_Data[[#This Row],[Annual Inrease in Upfront Inventory Spend]]/NDC_Data[[#This Row],[Annual Spend at 340B]],"0")</f>
        <v>0</v>
      </c>
      <c r="R94" s="83" t="e">
        <f>NDC_Data[[#This Row],[Annual Impact of Lost COGS Discount]]+NDC_Data[[#This Row],[Annual Impact of Denied Rebates]]</f>
        <v>#N/A</v>
      </c>
      <c r="S94" s="85" t="str">
        <f>IFERROR(NDC_Data[[#This Row],[Total Annual Increase in Net Spend]]/NDC_Data[[#This Row],[Annual Spend at 340B]],"0")</f>
        <v>0</v>
      </c>
      <c r="T94" s="86"/>
      <c r="U94" s="87" t="e">
        <f>(NDC_Data[[#This Row],[WAC Price]]-NDC_Data[[#This Row],[340B Price]])*(NDC_Data[[#This Row],[Annual 340B Purchases]]/365*30)</f>
        <v>#N/A</v>
      </c>
      <c r="V94" s="83" t="e">
        <f>(NDC_Data[[#This Row],[WAC Price]]-NDC_Data[[#This Row],[340B Price]])*(NDC_Data[[#This Row],[Annual 340B Purchases]]/365*45)</f>
        <v>#N/A</v>
      </c>
      <c r="W94" s="83" t="e">
        <f>(NDC_Data[[#This Row],[WAC Price]]-NDC_Data[[#This Row],[340B Price]])*(NDC_Data[[#This Row],[Annual 340B Purchases]]/365*60)</f>
        <v>#N/A</v>
      </c>
      <c r="X94" s="88" t="e">
        <f>(NDC_Data[[#This Row],[WAC Price]]-NDC_Data[[#This Row],[340B Price]])*(NDC_Data[[#This Row],[Annual 340B Purchases]]/365*90)</f>
        <v>#N/A</v>
      </c>
      <c r="Z94" s="77"/>
      <c r="AA94" s="78"/>
    </row>
    <row r="95" spans="1:27" x14ac:dyDescent="0.25">
      <c r="A95" s="89">
        <v>173088214</v>
      </c>
      <c r="B95" s="90" t="s">
        <v>48</v>
      </c>
      <c r="C95" s="91" t="s">
        <v>209</v>
      </c>
      <c r="D95" s="91" t="s">
        <v>26</v>
      </c>
      <c r="E95" s="91" t="s">
        <v>101</v>
      </c>
      <c r="F95" s="91" t="s">
        <v>102</v>
      </c>
      <c r="G95" s="91" t="s">
        <v>102</v>
      </c>
      <c r="H95" s="91" t="s">
        <v>110</v>
      </c>
      <c r="I95" s="81">
        <f>SUMIFS('Historical Purchases'!Q:Q,'Historical Purchases'!N:N,NDC_Data[[#This Row],[NDC]])</f>
        <v>0</v>
      </c>
      <c r="J95" s="10" t="e">
        <f>_xlfn.XLOOKUP(NDC_Data[[#This Row],[NDC]],'Pricing Data'!C:C,'Pricing Data'!F:F)</f>
        <v>#N/A</v>
      </c>
      <c r="K95" s="11" t="e">
        <f>_xlfn.XLOOKUP(NDC_Data[[#This Row],[NDC]],'Pricing Data'!C:C,'Pricing Data'!J:J)</f>
        <v>#N/A</v>
      </c>
      <c r="L95" s="92" t="e">
        <f>I95*(J95-(NDC_Data[[#This Row],[340B Price]]*'Drug Cost Impact Summary'!$D$13))</f>
        <v>#N/A</v>
      </c>
      <c r="M95" s="92" t="e">
        <f>(NDC_Data[[#This Row],[WAC Price]])*(NDC_Data[[#This Row],[Annual 340B Purchases]])</f>
        <v>#N/A</v>
      </c>
      <c r="N95" s="93" t="e">
        <f>(NDC_Data[[#This Row],[340B Price]]*NDC_Data[[#This Row],[Annual 340B Purchases]])-NDC_Data[[#This Row],[Annual Spend at 340B]]</f>
        <v>#N/A</v>
      </c>
      <c r="O95" s="93" t="e">
        <f>(K95-J95)*I95*'Drug Cost Impact Summary'!$E$13</f>
        <v>#N/A</v>
      </c>
      <c r="P95" s="93" t="e">
        <f>NDC_Data[[#This Row],[Annual Spend at WAC]]-NDC_Data[[#This Row],[Annual Spend at 340B]]</f>
        <v>#N/A</v>
      </c>
      <c r="Q95" s="94" t="str">
        <f>IFERROR(NDC_Data[[#This Row],[Annual Inrease in Upfront Inventory Spend]]/NDC_Data[[#This Row],[Annual Spend at 340B]],"0")</f>
        <v>0</v>
      </c>
      <c r="R95" s="93" t="e">
        <f>NDC_Data[[#This Row],[Annual Impact of Lost COGS Discount]]+NDC_Data[[#This Row],[Annual Impact of Denied Rebates]]</f>
        <v>#N/A</v>
      </c>
      <c r="S95" s="95" t="str">
        <f>IFERROR(NDC_Data[[#This Row],[Total Annual Increase in Net Spend]]/NDC_Data[[#This Row],[Annual Spend at 340B]],"0")</f>
        <v>0</v>
      </c>
      <c r="T95" s="86"/>
      <c r="U95" s="96" t="e">
        <f>(NDC_Data[[#This Row],[WAC Price]]-NDC_Data[[#This Row],[340B Price]])*(NDC_Data[[#This Row],[Annual 340B Purchases]]/365*30)</f>
        <v>#N/A</v>
      </c>
      <c r="V95" s="93" t="e">
        <f>(NDC_Data[[#This Row],[WAC Price]]-NDC_Data[[#This Row],[340B Price]])*(NDC_Data[[#This Row],[Annual 340B Purchases]]/365*45)</f>
        <v>#N/A</v>
      </c>
      <c r="W95" s="93" t="e">
        <f>(NDC_Data[[#This Row],[WAC Price]]-NDC_Data[[#This Row],[340B Price]])*(NDC_Data[[#This Row],[Annual 340B Purchases]]/365*60)</f>
        <v>#N/A</v>
      </c>
      <c r="X95" s="97" t="e">
        <f>(NDC_Data[[#This Row],[WAC Price]]-NDC_Data[[#This Row],[340B Price]])*(NDC_Data[[#This Row],[Annual 340B Purchases]]/365*90)</f>
        <v>#N/A</v>
      </c>
      <c r="Z95" s="77"/>
      <c r="AA95" s="78"/>
    </row>
    <row r="96" spans="1:27" x14ac:dyDescent="0.25">
      <c r="A96" s="79">
        <v>173091610</v>
      </c>
      <c r="B96" s="80" t="s">
        <v>48</v>
      </c>
      <c r="C96" s="32" t="s">
        <v>210</v>
      </c>
      <c r="D96" s="32" t="s">
        <v>26</v>
      </c>
      <c r="E96" s="32" t="s">
        <v>101</v>
      </c>
      <c r="F96" s="32" t="s">
        <v>102</v>
      </c>
      <c r="G96" s="32" t="s">
        <v>102</v>
      </c>
      <c r="H96" s="32" t="s">
        <v>137</v>
      </c>
      <c r="I96" s="81">
        <f>SUMIFS('Historical Purchases'!Q:Q,'Historical Purchases'!N:N,NDC_Data[[#This Row],[NDC]])</f>
        <v>0</v>
      </c>
      <c r="J96" s="10" t="e">
        <f>_xlfn.XLOOKUP(NDC_Data[[#This Row],[NDC]],'Pricing Data'!C:C,'Pricing Data'!F:F)</f>
        <v>#N/A</v>
      </c>
      <c r="K96" s="11" t="e">
        <f>_xlfn.XLOOKUP(NDC_Data[[#This Row],[NDC]],'Pricing Data'!C:C,'Pricing Data'!J:J)</f>
        <v>#N/A</v>
      </c>
      <c r="L96" s="82" t="e">
        <f>I96*(J96-(NDC_Data[[#This Row],[340B Price]]*'Drug Cost Impact Summary'!$D$13))</f>
        <v>#N/A</v>
      </c>
      <c r="M96" s="82" t="e">
        <f>(NDC_Data[[#This Row],[WAC Price]])*(NDC_Data[[#This Row],[Annual 340B Purchases]])</f>
        <v>#N/A</v>
      </c>
      <c r="N96" s="83" t="e">
        <f>(NDC_Data[[#This Row],[340B Price]]*NDC_Data[[#This Row],[Annual 340B Purchases]])-NDC_Data[[#This Row],[Annual Spend at 340B]]</f>
        <v>#N/A</v>
      </c>
      <c r="O96" s="83" t="e">
        <f>(K96-J96)*I96*'Drug Cost Impact Summary'!$E$13</f>
        <v>#N/A</v>
      </c>
      <c r="P96" s="83" t="e">
        <f>NDC_Data[[#This Row],[Annual Spend at WAC]]-NDC_Data[[#This Row],[Annual Spend at 340B]]</f>
        <v>#N/A</v>
      </c>
      <c r="Q96" s="84" t="str">
        <f>IFERROR(NDC_Data[[#This Row],[Annual Inrease in Upfront Inventory Spend]]/NDC_Data[[#This Row],[Annual Spend at 340B]],"0")</f>
        <v>0</v>
      </c>
      <c r="R96" s="83" t="e">
        <f>NDC_Data[[#This Row],[Annual Impact of Lost COGS Discount]]+NDC_Data[[#This Row],[Annual Impact of Denied Rebates]]</f>
        <v>#N/A</v>
      </c>
      <c r="S96" s="85" t="str">
        <f>IFERROR(NDC_Data[[#This Row],[Total Annual Increase in Net Spend]]/NDC_Data[[#This Row],[Annual Spend at 340B]],"0")</f>
        <v>0</v>
      </c>
      <c r="T96" s="86"/>
      <c r="U96" s="87" t="e">
        <f>(NDC_Data[[#This Row],[WAC Price]]-NDC_Data[[#This Row],[340B Price]])*(NDC_Data[[#This Row],[Annual 340B Purchases]]/365*30)</f>
        <v>#N/A</v>
      </c>
      <c r="V96" s="83" t="e">
        <f>(NDC_Data[[#This Row],[WAC Price]]-NDC_Data[[#This Row],[340B Price]])*(NDC_Data[[#This Row],[Annual 340B Purchases]]/365*45)</f>
        <v>#N/A</v>
      </c>
      <c r="W96" s="83" t="e">
        <f>(NDC_Data[[#This Row],[WAC Price]]-NDC_Data[[#This Row],[340B Price]])*(NDC_Data[[#This Row],[Annual 340B Purchases]]/365*60)</f>
        <v>#N/A</v>
      </c>
      <c r="X96" s="88" t="e">
        <f>(NDC_Data[[#This Row],[WAC Price]]-NDC_Data[[#This Row],[340B Price]])*(NDC_Data[[#This Row],[Annual 340B Purchases]]/365*90)</f>
        <v>#N/A</v>
      </c>
      <c r="Z96" s="77"/>
      <c r="AA96" s="78"/>
    </row>
    <row r="97" spans="1:27" x14ac:dyDescent="0.25">
      <c r="A97" s="89">
        <v>310351260</v>
      </c>
      <c r="B97" s="90" t="s">
        <v>49</v>
      </c>
      <c r="C97" s="91" t="s">
        <v>145</v>
      </c>
      <c r="D97" s="91" t="s">
        <v>18</v>
      </c>
      <c r="E97" s="91" t="s">
        <v>101</v>
      </c>
      <c r="F97" s="91" t="s">
        <v>102</v>
      </c>
      <c r="G97" s="91" t="s">
        <v>102</v>
      </c>
      <c r="H97" s="91" t="s">
        <v>137</v>
      </c>
      <c r="I97" s="81">
        <f>SUMIFS('Historical Purchases'!Q:Q,'Historical Purchases'!N:N,NDC_Data[[#This Row],[NDC]])</f>
        <v>0</v>
      </c>
      <c r="J97" s="10" t="e">
        <f>_xlfn.XLOOKUP(NDC_Data[[#This Row],[NDC]],'Pricing Data'!C:C,'Pricing Data'!F:F)</f>
        <v>#N/A</v>
      </c>
      <c r="K97" s="11" t="e">
        <f>_xlfn.XLOOKUP(NDC_Data[[#This Row],[NDC]],'Pricing Data'!C:C,'Pricing Data'!J:J)</f>
        <v>#N/A</v>
      </c>
      <c r="L97" s="92" t="e">
        <f>I97*(J97-(NDC_Data[[#This Row],[340B Price]]*'Drug Cost Impact Summary'!$D$13))</f>
        <v>#N/A</v>
      </c>
      <c r="M97" s="92" t="e">
        <f>(NDC_Data[[#This Row],[WAC Price]])*(NDC_Data[[#This Row],[Annual 340B Purchases]])</f>
        <v>#N/A</v>
      </c>
      <c r="N97" s="93" t="e">
        <f>(NDC_Data[[#This Row],[340B Price]]*NDC_Data[[#This Row],[Annual 340B Purchases]])-NDC_Data[[#This Row],[Annual Spend at 340B]]</f>
        <v>#N/A</v>
      </c>
      <c r="O97" s="93" t="e">
        <f>(K97-J97)*I97*'Drug Cost Impact Summary'!$E$13</f>
        <v>#N/A</v>
      </c>
      <c r="P97" s="93" t="e">
        <f>NDC_Data[[#This Row],[Annual Spend at WAC]]-NDC_Data[[#This Row],[Annual Spend at 340B]]</f>
        <v>#N/A</v>
      </c>
      <c r="Q97" s="94" t="str">
        <f>IFERROR(NDC_Data[[#This Row],[Annual Inrease in Upfront Inventory Spend]]/NDC_Data[[#This Row],[Annual Spend at 340B]],"0")</f>
        <v>0</v>
      </c>
      <c r="R97" s="93" t="e">
        <f>NDC_Data[[#This Row],[Annual Impact of Lost COGS Discount]]+NDC_Data[[#This Row],[Annual Impact of Denied Rebates]]</f>
        <v>#N/A</v>
      </c>
      <c r="S97" s="95" t="str">
        <f>IFERROR(NDC_Data[[#This Row],[Total Annual Increase in Net Spend]]/NDC_Data[[#This Row],[Annual Spend at 340B]],"0")</f>
        <v>0</v>
      </c>
      <c r="T97" s="86"/>
      <c r="U97" s="96" t="e">
        <f>(NDC_Data[[#This Row],[WAC Price]]-NDC_Data[[#This Row],[340B Price]])*(NDC_Data[[#This Row],[Annual 340B Purchases]]/365*30)</f>
        <v>#N/A</v>
      </c>
      <c r="V97" s="93" t="e">
        <f>(NDC_Data[[#This Row],[WAC Price]]-NDC_Data[[#This Row],[340B Price]])*(NDC_Data[[#This Row],[Annual 340B Purchases]]/365*45)</f>
        <v>#N/A</v>
      </c>
      <c r="W97" s="93" t="e">
        <f>(NDC_Data[[#This Row],[WAC Price]]-NDC_Data[[#This Row],[340B Price]])*(NDC_Data[[#This Row],[Annual 340B Purchases]]/365*60)</f>
        <v>#N/A</v>
      </c>
      <c r="X97" s="97" t="e">
        <f>(NDC_Data[[#This Row],[WAC Price]]-NDC_Data[[#This Row],[340B Price]])*(NDC_Data[[#This Row],[Annual 340B Purchases]]/365*90)</f>
        <v>#N/A</v>
      </c>
      <c r="Z97" s="77"/>
      <c r="AA97" s="78"/>
    </row>
    <row r="98" spans="1:27" x14ac:dyDescent="0.25">
      <c r="A98" s="79">
        <v>3102828</v>
      </c>
      <c r="B98" s="80" t="s">
        <v>36</v>
      </c>
      <c r="C98" s="32" t="s">
        <v>156</v>
      </c>
      <c r="D98" s="32" t="s">
        <v>20</v>
      </c>
      <c r="E98" s="32" t="s">
        <v>101</v>
      </c>
      <c r="F98" s="32" t="s">
        <v>102</v>
      </c>
      <c r="G98" s="32" t="s">
        <v>102</v>
      </c>
      <c r="H98" s="32" t="s">
        <v>110</v>
      </c>
      <c r="I98" s="81">
        <f>SUMIFS('Historical Purchases'!Q:Q,'Historical Purchases'!N:N,NDC_Data[[#This Row],[NDC]])</f>
        <v>0</v>
      </c>
      <c r="J98" s="10" t="e">
        <f>_xlfn.XLOOKUP(NDC_Data[[#This Row],[NDC]],'Pricing Data'!C:C,'Pricing Data'!F:F)</f>
        <v>#N/A</v>
      </c>
      <c r="K98" s="11" t="e">
        <f>_xlfn.XLOOKUP(NDC_Data[[#This Row],[NDC]],'Pricing Data'!C:C,'Pricing Data'!J:J)</f>
        <v>#N/A</v>
      </c>
      <c r="L98" s="82" t="e">
        <f>I98*(J98-(NDC_Data[[#This Row],[340B Price]]*'Drug Cost Impact Summary'!$D$13))</f>
        <v>#N/A</v>
      </c>
      <c r="M98" s="82" t="e">
        <f>(NDC_Data[[#This Row],[WAC Price]])*(NDC_Data[[#This Row],[Annual 340B Purchases]])</f>
        <v>#N/A</v>
      </c>
      <c r="N98" s="83" t="e">
        <f>(NDC_Data[[#This Row],[340B Price]]*NDC_Data[[#This Row],[Annual 340B Purchases]])-NDC_Data[[#This Row],[Annual Spend at 340B]]</f>
        <v>#N/A</v>
      </c>
      <c r="O98" s="83" t="e">
        <f>(K98-J98)*I98*'Drug Cost Impact Summary'!$E$13</f>
        <v>#N/A</v>
      </c>
      <c r="P98" s="83" t="e">
        <f>NDC_Data[[#This Row],[Annual Spend at WAC]]-NDC_Data[[#This Row],[Annual Spend at 340B]]</f>
        <v>#N/A</v>
      </c>
      <c r="Q98" s="84" t="str">
        <f>IFERROR(NDC_Data[[#This Row],[Annual Inrease in Upfront Inventory Spend]]/NDC_Data[[#This Row],[Annual Spend at 340B]],"0")</f>
        <v>0</v>
      </c>
      <c r="R98" s="83" t="e">
        <f>NDC_Data[[#This Row],[Annual Impact of Lost COGS Discount]]+NDC_Data[[#This Row],[Annual Impact of Denied Rebates]]</f>
        <v>#N/A</v>
      </c>
      <c r="S98" s="85" t="str">
        <f>IFERROR(NDC_Data[[#This Row],[Total Annual Increase in Net Spend]]/NDC_Data[[#This Row],[Annual Spend at 340B]],"0")</f>
        <v>0</v>
      </c>
      <c r="T98" s="86"/>
      <c r="U98" s="87" t="e">
        <f>(NDC_Data[[#This Row],[WAC Price]]-NDC_Data[[#This Row],[340B Price]])*(NDC_Data[[#This Row],[Annual 340B Purchases]]/365*30)</f>
        <v>#N/A</v>
      </c>
      <c r="V98" s="83" t="e">
        <f>(NDC_Data[[#This Row],[WAC Price]]-NDC_Data[[#This Row],[340B Price]])*(NDC_Data[[#This Row],[Annual 340B Purchases]]/365*45)</f>
        <v>#N/A</v>
      </c>
      <c r="W98" s="83" t="e">
        <f>(NDC_Data[[#This Row],[WAC Price]]-NDC_Data[[#This Row],[340B Price]])*(NDC_Data[[#This Row],[Annual 340B Purchases]]/365*60)</f>
        <v>#N/A</v>
      </c>
      <c r="X98" s="88" t="e">
        <f>(NDC_Data[[#This Row],[WAC Price]]-NDC_Data[[#This Row],[340B Price]])*(NDC_Data[[#This Row],[Annual 340B Purchases]]/365*90)</f>
        <v>#N/A</v>
      </c>
      <c r="Z98" s="77"/>
      <c r="AA98" s="78"/>
    </row>
    <row r="99" spans="1:27" x14ac:dyDescent="0.25">
      <c r="A99" s="89">
        <v>3102884</v>
      </c>
      <c r="B99" s="90" t="s">
        <v>36</v>
      </c>
      <c r="C99" s="91" t="s">
        <v>157</v>
      </c>
      <c r="D99" s="91" t="s">
        <v>20</v>
      </c>
      <c r="E99" s="91" t="s">
        <v>101</v>
      </c>
      <c r="F99" s="91" t="s">
        <v>102</v>
      </c>
      <c r="G99" s="91" t="s">
        <v>102</v>
      </c>
      <c r="H99" s="91" t="s">
        <v>158</v>
      </c>
      <c r="I99" s="81">
        <f>SUMIFS('Historical Purchases'!Q:Q,'Historical Purchases'!N:N,NDC_Data[[#This Row],[NDC]])</f>
        <v>0</v>
      </c>
      <c r="J99" s="10" t="e">
        <f>_xlfn.XLOOKUP(NDC_Data[[#This Row],[NDC]],'Pricing Data'!C:C,'Pricing Data'!F:F)</f>
        <v>#N/A</v>
      </c>
      <c r="K99" s="11" t="e">
        <f>_xlfn.XLOOKUP(NDC_Data[[#This Row],[NDC]],'Pricing Data'!C:C,'Pricing Data'!J:J)</f>
        <v>#N/A</v>
      </c>
      <c r="L99" s="92" t="e">
        <f>I99*(J99-(NDC_Data[[#This Row],[340B Price]]*'Drug Cost Impact Summary'!$D$13))</f>
        <v>#N/A</v>
      </c>
      <c r="M99" s="92" t="e">
        <f>(NDC_Data[[#This Row],[WAC Price]])*(NDC_Data[[#This Row],[Annual 340B Purchases]])</f>
        <v>#N/A</v>
      </c>
      <c r="N99" s="93" t="e">
        <f>(NDC_Data[[#This Row],[340B Price]]*NDC_Data[[#This Row],[Annual 340B Purchases]])-NDC_Data[[#This Row],[Annual Spend at 340B]]</f>
        <v>#N/A</v>
      </c>
      <c r="O99" s="93" t="e">
        <f>(K99-J99)*I99*'Drug Cost Impact Summary'!$E$13</f>
        <v>#N/A</v>
      </c>
      <c r="P99" s="93" t="e">
        <f>NDC_Data[[#This Row],[Annual Spend at WAC]]-NDC_Data[[#This Row],[Annual Spend at 340B]]</f>
        <v>#N/A</v>
      </c>
      <c r="Q99" s="94" t="str">
        <f>IFERROR(NDC_Data[[#This Row],[Annual Inrease in Upfront Inventory Spend]]/NDC_Data[[#This Row],[Annual Spend at 340B]],"0")</f>
        <v>0</v>
      </c>
      <c r="R99" s="93" t="e">
        <f>NDC_Data[[#This Row],[Annual Impact of Lost COGS Discount]]+NDC_Data[[#This Row],[Annual Impact of Denied Rebates]]</f>
        <v>#N/A</v>
      </c>
      <c r="S99" s="95" t="str">
        <f>IFERROR(NDC_Data[[#This Row],[Total Annual Increase in Net Spend]]/NDC_Data[[#This Row],[Annual Spend at 340B]],"0")</f>
        <v>0</v>
      </c>
      <c r="T99" s="86"/>
      <c r="U99" s="96" t="e">
        <f>(NDC_Data[[#This Row],[WAC Price]]-NDC_Data[[#This Row],[340B Price]])*(NDC_Data[[#This Row],[Annual 340B Purchases]]/365*30)</f>
        <v>#N/A</v>
      </c>
      <c r="V99" s="93" t="e">
        <f>(NDC_Data[[#This Row],[WAC Price]]-NDC_Data[[#This Row],[340B Price]])*(NDC_Data[[#This Row],[Annual 340B Purchases]]/365*45)</f>
        <v>#N/A</v>
      </c>
      <c r="W99" s="93" t="e">
        <f>(NDC_Data[[#This Row],[WAC Price]]-NDC_Data[[#This Row],[340B Price]])*(NDC_Data[[#This Row],[Annual 340B Purchases]]/365*60)</f>
        <v>#N/A</v>
      </c>
      <c r="X99" s="97" t="e">
        <f>(NDC_Data[[#This Row],[WAC Price]]-NDC_Data[[#This Row],[340B Price]])*(NDC_Data[[#This Row],[Annual 340B Purchases]]/365*90)</f>
        <v>#N/A</v>
      </c>
      <c r="Z99" s="77"/>
      <c r="AA99" s="78"/>
    </row>
    <row r="100" spans="1:27" x14ac:dyDescent="0.25">
      <c r="A100" s="79">
        <v>3102812</v>
      </c>
      <c r="B100" s="80" t="s">
        <v>36</v>
      </c>
      <c r="C100" s="32" t="s">
        <v>159</v>
      </c>
      <c r="D100" s="32" t="s">
        <v>20</v>
      </c>
      <c r="E100" s="32" t="s">
        <v>101</v>
      </c>
      <c r="F100" s="32" t="s">
        <v>102</v>
      </c>
      <c r="G100" s="32" t="s">
        <v>102</v>
      </c>
      <c r="H100" s="32" t="s">
        <v>160</v>
      </c>
      <c r="I100" s="81">
        <f>SUMIFS('Historical Purchases'!Q:Q,'Historical Purchases'!N:N,NDC_Data[[#This Row],[NDC]])</f>
        <v>0</v>
      </c>
      <c r="J100" s="10" t="e">
        <f>_xlfn.XLOOKUP(NDC_Data[[#This Row],[NDC]],'Pricing Data'!C:C,'Pricing Data'!F:F)</f>
        <v>#N/A</v>
      </c>
      <c r="K100" s="11" t="e">
        <f>_xlfn.XLOOKUP(NDC_Data[[#This Row],[NDC]],'Pricing Data'!C:C,'Pricing Data'!J:J)</f>
        <v>#N/A</v>
      </c>
      <c r="L100" s="82" t="e">
        <f>I100*(J100-(NDC_Data[[#This Row],[340B Price]]*'Drug Cost Impact Summary'!$D$13))</f>
        <v>#N/A</v>
      </c>
      <c r="M100" s="82" t="e">
        <f>(NDC_Data[[#This Row],[WAC Price]])*(NDC_Data[[#This Row],[Annual 340B Purchases]])</f>
        <v>#N/A</v>
      </c>
      <c r="N100" s="83" t="e">
        <f>(NDC_Data[[#This Row],[340B Price]]*NDC_Data[[#This Row],[Annual 340B Purchases]])-NDC_Data[[#This Row],[Annual Spend at 340B]]</f>
        <v>#N/A</v>
      </c>
      <c r="O100" s="83" t="e">
        <f>(K100-J100)*I100*'Drug Cost Impact Summary'!$E$13</f>
        <v>#N/A</v>
      </c>
      <c r="P100" s="83" t="e">
        <f>NDC_Data[[#This Row],[Annual Spend at WAC]]-NDC_Data[[#This Row],[Annual Spend at 340B]]</f>
        <v>#N/A</v>
      </c>
      <c r="Q100" s="84" t="str">
        <f>IFERROR(NDC_Data[[#This Row],[Annual Inrease in Upfront Inventory Spend]]/NDC_Data[[#This Row],[Annual Spend at 340B]],"0")</f>
        <v>0</v>
      </c>
      <c r="R100" s="83" t="e">
        <f>NDC_Data[[#This Row],[Annual Impact of Lost COGS Discount]]+NDC_Data[[#This Row],[Annual Impact of Denied Rebates]]</f>
        <v>#N/A</v>
      </c>
      <c r="S100" s="85" t="str">
        <f>IFERROR(NDC_Data[[#This Row],[Total Annual Increase in Net Spend]]/NDC_Data[[#This Row],[Annual Spend at 340B]],"0")</f>
        <v>0</v>
      </c>
      <c r="T100" s="86"/>
      <c r="U100" s="87" t="e">
        <f>(NDC_Data[[#This Row],[WAC Price]]-NDC_Data[[#This Row],[340B Price]])*(NDC_Data[[#This Row],[Annual 340B Purchases]]/365*30)</f>
        <v>#N/A</v>
      </c>
      <c r="V100" s="83" t="e">
        <f>(NDC_Data[[#This Row],[WAC Price]]-NDC_Data[[#This Row],[340B Price]])*(NDC_Data[[#This Row],[Annual 340B Purchases]]/365*45)</f>
        <v>#N/A</v>
      </c>
      <c r="W100" s="83" t="e">
        <f>(NDC_Data[[#This Row],[WAC Price]]-NDC_Data[[#This Row],[340B Price]])*(NDC_Data[[#This Row],[Annual 340B Purchases]]/365*60)</f>
        <v>#N/A</v>
      </c>
      <c r="X100" s="88" t="e">
        <f>(NDC_Data[[#This Row],[WAC Price]]-NDC_Data[[#This Row],[340B Price]])*(NDC_Data[[#This Row],[Annual 340B Purchases]]/365*90)</f>
        <v>#N/A</v>
      </c>
      <c r="Z100" s="77"/>
      <c r="AA100" s="78"/>
    </row>
    <row r="101" spans="1:27" x14ac:dyDescent="0.25">
      <c r="A101" s="89">
        <v>3089828</v>
      </c>
      <c r="B101" s="90" t="s">
        <v>36</v>
      </c>
      <c r="C101" s="91" t="s">
        <v>165</v>
      </c>
      <c r="D101" s="91" t="s">
        <v>20</v>
      </c>
      <c r="E101" s="91" t="s">
        <v>101</v>
      </c>
      <c r="F101" s="91" t="s">
        <v>102</v>
      </c>
      <c r="G101" s="91" t="s">
        <v>102</v>
      </c>
      <c r="H101" s="91" t="s">
        <v>110</v>
      </c>
      <c r="I101" s="81">
        <f>SUMIFS('Historical Purchases'!Q:Q,'Historical Purchases'!N:N,NDC_Data[[#This Row],[NDC]])</f>
        <v>0</v>
      </c>
      <c r="J101" s="10" t="e">
        <f>_xlfn.XLOOKUP(NDC_Data[[#This Row],[NDC]],'Pricing Data'!C:C,'Pricing Data'!F:F)</f>
        <v>#N/A</v>
      </c>
      <c r="K101" s="11" t="e">
        <f>_xlfn.XLOOKUP(NDC_Data[[#This Row],[NDC]],'Pricing Data'!C:C,'Pricing Data'!J:J)</f>
        <v>#N/A</v>
      </c>
      <c r="L101" s="92" t="e">
        <f>I101*(J101-(NDC_Data[[#This Row],[340B Price]]*'Drug Cost Impact Summary'!$D$13))</f>
        <v>#N/A</v>
      </c>
      <c r="M101" s="92" t="e">
        <f>(NDC_Data[[#This Row],[WAC Price]])*(NDC_Data[[#This Row],[Annual 340B Purchases]])</f>
        <v>#N/A</v>
      </c>
      <c r="N101" s="93" t="e">
        <f>(NDC_Data[[#This Row],[340B Price]]*NDC_Data[[#This Row],[Annual 340B Purchases]])-NDC_Data[[#This Row],[Annual Spend at 340B]]</f>
        <v>#N/A</v>
      </c>
      <c r="O101" s="93" t="e">
        <f>(K101-J101)*I101*'Drug Cost Impact Summary'!$E$13</f>
        <v>#N/A</v>
      </c>
      <c r="P101" s="93" t="e">
        <f>NDC_Data[[#This Row],[Annual Spend at WAC]]-NDC_Data[[#This Row],[Annual Spend at 340B]]</f>
        <v>#N/A</v>
      </c>
      <c r="Q101" s="94" t="str">
        <f>IFERROR(NDC_Data[[#This Row],[Annual Inrease in Upfront Inventory Spend]]/NDC_Data[[#This Row],[Annual Spend at 340B]],"0")</f>
        <v>0</v>
      </c>
      <c r="R101" s="93" t="e">
        <f>NDC_Data[[#This Row],[Annual Impact of Lost COGS Discount]]+NDC_Data[[#This Row],[Annual Impact of Denied Rebates]]</f>
        <v>#N/A</v>
      </c>
      <c r="S101" s="95" t="str">
        <f>IFERROR(NDC_Data[[#This Row],[Total Annual Increase in Net Spend]]/NDC_Data[[#This Row],[Annual Spend at 340B]],"0")</f>
        <v>0</v>
      </c>
      <c r="T101" s="86"/>
      <c r="U101" s="96" t="e">
        <f>(NDC_Data[[#This Row],[WAC Price]]-NDC_Data[[#This Row],[340B Price]])*(NDC_Data[[#This Row],[Annual 340B Purchases]]/365*30)</f>
        <v>#N/A</v>
      </c>
      <c r="V101" s="93" t="e">
        <f>(NDC_Data[[#This Row],[WAC Price]]-NDC_Data[[#This Row],[340B Price]])*(NDC_Data[[#This Row],[Annual 340B Purchases]]/365*45)</f>
        <v>#N/A</v>
      </c>
      <c r="W101" s="93" t="e">
        <f>(NDC_Data[[#This Row],[WAC Price]]-NDC_Data[[#This Row],[340B Price]])*(NDC_Data[[#This Row],[Annual 340B Purchases]]/365*60)</f>
        <v>#N/A</v>
      </c>
      <c r="X101" s="97" t="e">
        <f>(NDC_Data[[#This Row],[WAC Price]]-NDC_Data[[#This Row],[340B Price]])*(NDC_Data[[#This Row],[Annual 340B Purchases]]/365*90)</f>
        <v>#N/A</v>
      </c>
      <c r="Z101" s="77"/>
      <c r="AA101" s="78"/>
    </row>
    <row r="102" spans="1:27" x14ac:dyDescent="0.25">
      <c r="A102" s="79">
        <v>66993013597</v>
      </c>
      <c r="B102" s="80" t="s">
        <v>48</v>
      </c>
      <c r="C102" s="32" t="s">
        <v>211</v>
      </c>
      <c r="D102" s="32" t="s">
        <v>26</v>
      </c>
      <c r="E102" s="32" t="s">
        <v>101</v>
      </c>
      <c r="F102" s="32" t="s">
        <v>102</v>
      </c>
      <c r="G102" s="32" t="s">
        <v>102</v>
      </c>
      <c r="H102" s="32" t="s">
        <v>137</v>
      </c>
      <c r="I102" s="81">
        <f>SUMIFS('Historical Purchases'!Q:Q,'Historical Purchases'!N:N,NDC_Data[[#This Row],[NDC]])</f>
        <v>0</v>
      </c>
      <c r="J102" s="10" t="e">
        <f>_xlfn.XLOOKUP(NDC_Data[[#This Row],[NDC]],'Pricing Data'!C:C,'Pricing Data'!F:F)</f>
        <v>#N/A</v>
      </c>
      <c r="K102" s="11" t="e">
        <f>_xlfn.XLOOKUP(NDC_Data[[#This Row],[NDC]],'Pricing Data'!C:C,'Pricing Data'!J:J)</f>
        <v>#N/A</v>
      </c>
      <c r="L102" s="82" t="e">
        <f>I102*(J102-(NDC_Data[[#This Row],[340B Price]]*'Drug Cost Impact Summary'!$D$13))</f>
        <v>#N/A</v>
      </c>
      <c r="M102" s="82" t="e">
        <f>(NDC_Data[[#This Row],[WAC Price]])*(NDC_Data[[#This Row],[Annual 340B Purchases]])</f>
        <v>#N/A</v>
      </c>
      <c r="N102" s="83" t="e">
        <f>(NDC_Data[[#This Row],[340B Price]]*NDC_Data[[#This Row],[Annual 340B Purchases]])-NDC_Data[[#This Row],[Annual Spend at 340B]]</f>
        <v>#N/A</v>
      </c>
      <c r="O102" s="83" t="e">
        <f>(K102-J102)*I102*'Drug Cost Impact Summary'!$E$13</f>
        <v>#N/A</v>
      </c>
      <c r="P102" s="83" t="e">
        <f>NDC_Data[[#This Row],[Annual Spend at WAC]]-NDC_Data[[#This Row],[Annual Spend at 340B]]</f>
        <v>#N/A</v>
      </c>
      <c r="Q102" s="84" t="str">
        <f>IFERROR(NDC_Data[[#This Row],[Annual Inrease in Upfront Inventory Spend]]/NDC_Data[[#This Row],[Annual Spend at 340B]],"0")</f>
        <v>0</v>
      </c>
      <c r="R102" s="83" t="e">
        <f>NDC_Data[[#This Row],[Annual Impact of Lost COGS Discount]]+NDC_Data[[#This Row],[Annual Impact of Denied Rebates]]</f>
        <v>#N/A</v>
      </c>
      <c r="S102" s="85" t="str">
        <f>IFERROR(NDC_Data[[#This Row],[Total Annual Increase in Net Spend]]/NDC_Data[[#This Row],[Annual Spend at 340B]],"0")</f>
        <v>0</v>
      </c>
      <c r="T102" s="86"/>
      <c r="U102" s="87" t="e">
        <f>(NDC_Data[[#This Row],[WAC Price]]-NDC_Data[[#This Row],[340B Price]])*(NDC_Data[[#This Row],[Annual 340B Purchases]]/365*30)</f>
        <v>#N/A</v>
      </c>
      <c r="V102" s="83" t="e">
        <f>(NDC_Data[[#This Row],[WAC Price]]-NDC_Data[[#This Row],[340B Price]])*(NDC_Data[[#This Row],[Annual 340B Purchases]]/365*45)</f>
        <v>#N/A</v>
      </c>
      <c r="W102" s="83" t="e">
        <f>(NDC_Data[[#This Row],[WAC Price]]-NDC_Data[[#This Row],[340B Price]])*(NDC_Data[[#This Row],[Annual 340B Purchases]]/365*60)</f>
        <v>#N/A</v>
      </c>
      <c r="X102" s="88" t="e">
        <f>(NDC_Data[[#This Row],[WAC Price]]-NDC_Data[[#This Row],[340B Price]])*(NDC_Data[[#This Row],[Annual 340B Purchases]]/365*90)</f>
        <v>#N/A</v>
      </c>
      <c r="Z102" s="77"/>
      <c r="AA102" s="78"/>
    </row>
    <row r="103" spans="1:27" x14ac:dyDescent="0.25">
      <c r="A103" s="89">
        <v>66993013697</v>
      </c>
      <c r="B103" s="90" t="s">
        <v>48</v>
      </c>
      <c r="C103" s="91" t="s">
        <v>212</v>
      </c>
      <c r="D103" s="91" t="s">
        <v>26</v>
      </c>
      <c r="E103" s="91" t="s">
        <v>101</v>
      </c>
      <c r="F103" s="91" t="s">
        <v>102</v>
      </c>
      <c r="G103" s="91" t="s">
        <v>102</v>
      </c>
      <c r="H103" s="91" t="s">
        <v>137</v>
      </c>
      <c r="I103" s="81">
        <f>SUMIFS('Historical Purchases'!Q:Q,'Historical Purchases'!N:N,NDC_Data[[#This Row],[NDC]])</f>
        <v>0</v>
      </c>
      <c r="J103" s="10" t="e">
        <f>_xlfn.XLOOKUP(NDC_Data[[#This Row],[NDC]],'Pricing Data'!C:C,'Pricing Data'!F:F)</f>
        <v>#N/A</v>
      </c>
      <c r="K103" s="11" t="e">
        <f>_xlfn.XLOOKUP(NDC_Data[[#This Row],[NDC]],'Pricing Data'!C:C,'Pricing Data'!J:J)</f>
        <v>#N/A</v>
      </c>
      <c r="L103" s="92" t="e">
        <f>I103*(J103-(NDC_Data[[#This Row],[340B Price]]*'Drug Cost Impact Summary'!$D$13))</f>
        <v>#N/A</v>
      </c>
      <c r="M103" s="92" t="e">
        <f>(NDC_Data[[#This Row],[WAC Price]])*(NDC_Data[[#This Row],[Annual 340B Purchases]])</f>
        <v>#N/A</v>
      </c>
      <c r="N103" s="93" t="e">
        <f>(NDC_Data[[#This Row],[340B Price]]*NDC_Data[[#This Row],[Annual 340B Purchases]])-NDC_Data[[#This Row],[Annual Spend at 340B]]</f>
        <v>#N/A</v>
      </c>
      <c r="O103" s="93" t="e">
        <f>(K103-J103)*I103*'Drug Cost Impact Summary'!$E$13</f>
        <v>#N/A</v>
      </c>
      <c r="P103" s="93" t="e">
        <f>NDC_Data[[#This Row],[Annual Spend at WAC]]-NDC_Data[[#This Row],[Annual Spend at 340B]]</f>
        <v>#N/A</v>
      </c>
      <c r="Q103" s="94" t="str">
        <f>IFERROR(NDC_Data[[#This Row],[Annual Inrease in Upfront Inventory Spend]]/NDC_Data[[#This Row],[Annual Spend at 340B]],"0")</f>
        <v>0</v>
      </c>
      <c r="R103" s="93" t="e">
        <f>NDC_Data[[#This Row],[Annual Impact of Lost COGS Discount]]+NDC_Data[[#This Row],[Annual Impact of Denied Rebates]]</f>
        <v>#N/A</v>
      </c>
      <c r="S103" s="95" t="str">
        <f>IFERROR(NDC_Data[[#This Row],[Total Annual Increase in Net Spend]]/NDC_Data[[#This Row],[Annual Spend at 340B]],"0")</f>
        <v>0</v>
      </c>
      <c r="T103" s="86"/>
      <c r="U103" s="96" t="e">
        <f>(NDC_Data[[#This Row],[WAC Price]]-NDC_Data[[#This Row],[340B Price]])*(NDC_Data[[#This Row],[Annual 340B Purchases]]/365*30)</f>
        <v>#N/A</v>
      </c>
      <c r="V103" s="93" t="e">
        <f>(NDC_Data[[#This Row],[WAC Price]]-NDC_Data[[#This Row],[340B Price]])*(NDC_Data[[#This Row],[Annual 340B Purchases]]/365*45)</f>
        <v>#N/A</v>
      </c>
      <c r="W103" s="93" t="e">
        <f>(NDC_Data[[#This Row],[WAC Price]]-NDC_Data[[#This Row],[340B Price]])*(NDC_Data[[#This Row],[Annual 340B Purchases]]/365*60)</f>
        <v>#N/A</v>
      </c>
      <c r="X103" s="97" t="e">
        <f>(NDC_Data[[#This Row],[WAC Price]]-NDC_Data[[#This Row],[340B Price]])*(NDC_Data[[#This Row],[Annual 340B Purchases]]/365*90)</f>
        <v>#N/A</v>
      </c>
      <c r="Z103" s="77"/>
      <c r="AA103" s="78"/>
    </row>
    <row r="104" spans="1:27" x14ac:dyDescent="0.25">
      <c r="A104" s="79">
        <v>69018821</v>
      </c>
      <c r="B104" s="80" t="s">
        <v>50</v>
      </c>
      <c r="C104" s="32" t="s">
        <v>290</v>
      </c>
      <c r="D104" s="32" t="s">
        <v>27</v>
      </c>
      <c r="E104" s="32" t="s">
        <v>101</v>
      </c>
      <c r="F104" s="32" t="s">
        <v>102</v>
      </c>
      <c r="G104" s="32" t="s">
        <v>102</v>
      </c>
      <c r="H104" s="32" t="s">
        <v>174</v>
      </c>
      <c r="I104" s="81">
        <f>SUMIFS('Historical Purchases'!Q:Q,'Historical Purchases'!N:N,NDC_Data[[#This Row],[NDC]])</f>
        <v>0</v>
      </c>
      <c r="J104" s="10" t="e">
        <f>_xlfn.XLOOKUP(NDC_Data[[#This Row],[NDC]],'Pricing Data'!C:C,'Pricing Data'!F:F)</f>
        <v>#N/A</v>
      </c>
      <c r="K104" s="11" t="e">
        <f>_xlfn.XLOOKUP(NDC_Data[[#This Row],[NDC]],'Pricing Data'!C:C,'Pricing Data'!J:J)</f>
        <v>#N/A</v>
      </c>
      <c r="L104" s="82" t="e">
        <f>I104*(J104-(NDC_Data[[#This Row],[340B Price]]*'Drug Cost Impact Summary'!$D$13))</f>
        <v>#N/A</v>
      </c>
      <c r="M104" s="82" t="e">
        <f>(NDC_Data[[#This Row],[WAC Price]])*(NDC_Data[[#This Row],[Annual 340B Purchases]])</f>
        <v>#N/A</v>
      </c>
      <c r="N104" s="83" t="e">
        <f>(NDC_Data[[#This Row],[340B Price]]*NDC_Data[[#This Row],[Annual 340B Purchases]])-NDC_Data[[#This Row],[Annual Spend at 340B]]</f>
        <v>#N/A</v>
      </c>
      <c r="O104" s="83" t="e">
        <f>(K104-J104)*I104*'Drug Cost Impact Summary'!$E$13</f>
        <v>#N/A</v>
      </c>
      <c r="P104" s="83" t="e">
        <f>NDC_Data[[#This Row],[Annual Spend at WAC]]-NDC_Data[[#This Row],[Annual Spend at 340B]]</f>
        <v>#N/A</v>
      </c>
      <c r="Q104" s="84" t="str">
        <f>IFERROR(NDC_Data[[#This Row],[Annual Inrease in Upfront Inventory Spend]]/NDC_Data[[#This Row],[Annual Spend at 340B]],"0")</f>
        <v>0</v>
      </c>
      <c r="R104" s="83" t="e">
        <f>NDC_Data[[#This Row],[Annual Impact of Lost COGS Discount]]+NDC_Data[[#This Row],[Annual Impact of Denied Rebates]]</f>
        <v>#N/A</v>
      </c>
      <c r="S104" s="85" t="str">
        <f>IFERROR(NDC_Data[[#This Row],[Total Annual Increase in Net Spend]]/NDC_Data[[#This Row],[Annual Spend at 340B]],"0")</f>
        <v>0</v>
      </c>
      <c r="T104" s="86"/>
      <c r="U104" s="87" t="e">
        <f>(NDC_Data[[#This Row],[WAC Price]]-NDC_Data[[#This Row],[340B Price]])*(NDC_Data[[#This Row],[Annual 340B Purchases]]/365*30)</f>
        <v>#N/A</v>
      </c>
      <c r="V104" s="83" t="e">
        <f>(NDC_Data[[#This Row],[WAC Price]]-NDC_Data[[#This Row],[340B Price]])*(NDC_Data[[#This Row],[Annual 340B Purchases]]/365*45)</f>
        <v>#N/A</v>
      </c>
      <c r="W104" s="83" t="e">
        <f>(NDC_Data[[#This Row],[WAC Price]]-NDC_Data[[#This Row],[340B Price]])*(NDC_Data[[#This Row],[Annual 340B Purchases]]/365*60)</f>
        <v>#N/A</v>
      </c>
      <c r="X104" s="88" t="e">
        <f>(NDC_Data[[#This Row],[WAC Price]]-NDC_Data[[#This Row],[340B Price]])*(NDC_Data[[#This Row],[Annual 340B Purchases]]/365*90)</f>
        <v>#N/A</v>
      </c>
      <c r="Z104" s="77"/>
      <c r="AA104" s="78"/>
    </row>
    <row r="105" spans="1:27" x14ac:dyDescent="0.25">
      <c r="A105" s="89">
        <v>69048603</v>
      </c>
      <c r="B105" s="90" t="s">
        <v>50</v>
      </c>
      <c r="C105" s="91" t="s">
        <v>291</v>
      </c>
      <c r="D105" s="91" t="s">
        <v>27</v>
      </c>
      <c r="E105" s="91" t="s">
        <v>101</v>
      </c>
      <c r="F105" s="91" t="s">
        <v>102</v>
      </c>
      <c r="G105" s="91" t="s">
        <v>102</v>
      </c>
      <c r="H105" s="91" t="s">
        <v>174</v>
      </c>
      <c r="I105" s="81">
        <f>SUMIFS('Historical Purchases'!Q:Q,'Historical Purchases'!N:N,NDC_Data[[#This Row],[NDC]])</f>
        <v>0</v>
      </c>
      <c r="J105" s="10" t="e">
        <f>_xlfn.XLOOKUP(NDC_Data[[#This Row],[NDC]],'Pricing Data'!C:C,'Pricing Data'!F:F)</f>
        <v>#N/A</v>
      </c>
      <c r="K105" s="11" t="e">
        <f>_xlfn.XLOOKUP(NDC_Data[[#This Row],[NDC]],'Pricing Data'!C:C,'Pricing Data'!J:J)</f>
        <v>#N/A</v>
      </c>
      <c r="L105" s="92" t="e">
        <f>I105*(J105-(NDC_Data[[#This Row],[340B Price]]*'Drug Cost Impact Summary'!$D$13))</f>
        <v>#N/A</v>
      </c>
      <c r="M105" s="92" t="e">
        <f>(NDC_Data[[#This Row],[WAC Price]])*(NDC_Data[[#This Row],[Annual 340B Purchases]])</f>
        <v>#N/A</v>
      </c>
      <c r="N105" s="93" t="e">
        <f>(NDC_Data[[#This Row],[340B Price]]*NDC_Data[[#This Row],[Annual 340B Purchases]])-NDC_Data[[#This Row],[Annual Spend at 340B]]</f>
        <v>#N/A</v>
      </c>
      <c r="O105" s="93" t="e">
        <f>(K105-J105)*I105*'Drug Cost Impact Summary'!$E$13</f>
        <v>#N/A</v>
      </c>
      <c r="P105" s="93" t="e">
        <f>NDC_Data[[#This Row],[Annual Spend at WAC]]-NDC_Data[[#This Row],[Annual Spend at 340B]]</f>
        <v>#N/A</v>
      </c>
      <c r="Q105" s="94" t="str">
        <f>IFERROR(NDC_Data[[#This Row],[Annual Inrease in Upfront Inventory Spend]]/NDC_Data[[#This Row],[Annual Spend at 340B]],"0")</f>
        <v>0</v>
      </c>
      <c r="R105" s="93" t="e">
        <f>NDC_Data[[#This Row],[Annual Impact of Lost COGS Discount]]+NDC_Data[[#This Row],[Annual Impact of Denied Rebates]]</f>
        <v>#N/A</v>
      </c>
      <c r="S105" s="95" t="str">
        <f>IFERROR(NDC_Data[[#This Row],[Total Annual Increase in Net Spend]]/NDC_Data[[#This Row],[Annual Spend at 340B]],"0")</f>
        <v>0</v>
      </c>
      <c r="T105" s="86"/>
      <c r="U105" s="96" t="e">
        <f>(NDC_Data[[#This Row],[WAC Price]]-NDC_Data[[#This Row],[340B Price]])*(NDC_Data[[#This Row],[Annual 340B Purchases]]/365*30)</f>
        <v>#N/A</v>
      </c>
      <c r="V105" s="93" t="e">
        <f>(NDC_Data[[#This Row],[WAC Price]]-NDC_Data[[#This Row],[340B Price]])*(NDC_Data[[#This Row],[Annual 340B Purchases]]/365*45)</f>
        <v>#N/A</v>
      </c>
      <c r="W105" s="93" t="e">
        <f>(NDC_Data[[#This Row],[WAC Price]]-NDC_Data[[#This Row],[340B Price]])*(NDC_Data[[#This Row],[Annual 340B Purchases]]/365*60)</f>
        <v>#N/A</v>
      </c>
      <c r="X105" s="97" t="e">
        <f>(NDC_Data[[#This Row],[WAC Price]]-NDC_Data[[#This Row],[340B Price]])*(NDC_Data[[#This Row],[Annual 340B Purchases]]/365*90)</f>
        <v>#N/A</v>
      </c>
      <c r="Z105" s="77"/>
      <c r="AA105" s="78"/>
    </row>
    <row r="106" spans="1:27" x14ac:dyDescent="0.25">
      <c r="A106" s="79">
        <v>69018921</v>
      </c>
      <c r="B106" s="80" t="s">
        <v>50</v>
      </c>
      <c r="C106" s="32" t="s">
        <v>292</v>
      </c>
      <c r="D106" s="32" t="s">
        <v>27</v>
      </c>
      <c r="E106" s="32" t="s">
        <v>101</v>
      </c>
      <c r="F106" s="32" t="s">
        <v>102</v>
      </c>
      <c r="G106" s="32" t="s">
        <v>102</v>
      </c>
      <c r="H106" s="32" t="s">
        <v>174</v>
      </c>
      <c r="I106" s="81">
        <f>SUMIFS('Historical Purchases'!Q:Q,'Historical Purchases'!N:N,NDC_Data[[#This Row],[NDC]])</f>
        <v>0</v>
      </c>
      <c r="J106" s="10" t="e">
        <f>_xlfn.XLOOKUP(NDC_Data[[#This Row],[NDC]],'Pricing Data'!C:C,'Pricing Data'!F:F)</f>
        <v>#N/A</v>
      </c>
      <c r="K106" s="11" t="e">
        <f>_xlfn.XLOOKUP(NDC_Data[[#This Row],[NDC]],'Pricing Data'!C:C,'Pricing Data'!J:J)</f>
        <v>#N/A</v>
      </c>
      <c r="L106" s="82" t="e">
        <f>I106*(J106-(NDC_Data[[#This Row],[340B Price]]*'Drug Cost Impact Summary'!$D$13))</f>
        <v>#N/A</v>
      </c>
      <c r="M106" s="82" t="e">
        <f>(NDC_Data[[#This Row],[WAC Price]])*(NDC_Data[[#This Row],[Annual 340B Purchases]])</f>
        <v>#N/A</v>
      </c>
      <c r="N106" s="83" t="e">
        <f>(NDC_Data[[#This Row],[340B Price]]*NDC_Data[[#This Row],[Annual 340B Purchases]])-NDC_Data[[#This Row],[Annual Spend at 340B]]</f>
        <v>#N/A</v>
      </c>
      <c r="O106" s="83" t="e">
        <f>(K106-J106)*I106*'Drug Cost Impact Summary'!$E$13</f>
        <v>#N/A</v>
      </c>
      <c r="P106" s="83" t="e">
        <f>NDC_Data[[#This Row],[Annual Spend at WAC]]-NDC_Data[[#This Row],[Annual Spend at 340B]]</f>
        <v>#N/A</v>
      </c>
      <c r="Q106" s="84" t="str">
        <f>IFERROR(NDC_Data[[#This Row],[Annual Inrease in Upfront Inventory Spend]]/NDC_Data[[#This Row],[Annual Spend at 340B]],"0")</f>
        <v>0</v>
      </c>
      <c r="R106" s="83" t="e">
        <f>NDC_Data[[#This Row],[Annual Impact of Lost COGS Discount]]+NDC_Data[[#This Row],[Annual Impact of Denied Rebates]]</f>
        <v>#N/A</v>
      </c>
      <c r="S106" s="85" t="str">
        <f>IFERROR(NDC_Data[[#This Row],[Total Annual Increase in Net Spend]]/NDC_Data[[#This Row],[Annual Spend at 340B]],"0")</f>
        <v>0</v>
      </c>
      <c r="T106" s="86"/>
      <c r="U106" s="87" t="e">
        <f>(NDC_Data[[#This Row],[WAC Price]]-NDC_Data[[#This Row],[340B Price]])*(NDC_Data[[#This Row],[Annual 340B Purchases]]/365*30)</f>
        <v>#N/A</v>
      </c>
      <c r="V106" s="83" t="e">
        <f>(NDC_Data[[#This Row],[WAC Price]]-NDC_Data[[#This Row],[340B Price]])*(NDC_Data[[#This Row],[Annual 340B Purchases]]/365*45)</f>
        <v>#N/A</v>
      </c>
      <c r="W106" s="83" t="e">
        <f>(NDC_Data[[#This Row],[WAC Price]]-NDC_Data[[#This Row],[340B Price]])*(NDC_Data[[#This Row],[Annual 340B Purchases]]/365*60)</f>
        <v>#N/A</v>
      </c>
      <c r="X106" s="88" t="e">
        <f>(NDC_Data[[#This Row],[WAC Price]]-NDC_Data[[#This Row],[340B Price]])*(NDC_Data[[#This Row],[Annual 340B Purchases]]/365*90)</f>
        <v>#N/A</v>
      </c>
      <c r="Z106" s="77"/>
      <c r="AA106" s="78"/>
    </row>
    <row r="107" spans="1:27" x14ac:dyDescent="0.25">
      <c r="A107" s="89">
        <v>69068803</v>
      </c>
      <c r="B107" s="90" t="s">
        <v>50</v>
      </c>
      <c r="C107" s="91" t="s">
        <v>293</v>
      </c>
      <c r="D107" s="91" t="s">
        <v>27</v>
      </c>
      <c r="E107" s="91" t="s">
        <v>101</v>
      </c>
      <c r="F107" s="91" t="s">
        <v>102</v>
      </c>
      <c r="G107" s="91" t="s">
        <v>102</v>
      </c>
      <c r="H107" s="91" t="s">
        <v>174</v>
      </c>
      <c r="I107" s="81">
        <f>SUMIFS('Historical Purchases'!Q:Q,'Historical Purchases'!N:N,NDC_Data[[#This Row],[NDC]])</f>
        <v>0</v>
      </c>
      <c r="J107" s="10" t="e">
        <f>_xlfn.XLOOKUP(NDC_Data[[#This Row],[NDC]],'Pricing Data'!C:C,'Pricing Data'!F:F)</f>
        <v>#N/A</v>
      </c>
      <c r="K107" s="11" t="e">
        <f>_xlfn.XLOOKUP(NDC_Data[[#This Row],[NDC]],'Pricing Data'!C:C,'Pricing Data'!J:J)</f>
        <v>#N/A</v>
      </c>
      <c r="L107" s="92" t="e">
        <f>I107*(J107-(NDC_Data[[#This Row],[340B Price]]*'Drug Cost Impact Summary'!$D$13))</f>
        <v>#N/A</v>
      </c>
      <c r="M107" s="92" t="e">
        <f>(NDC_Data[[#This Row],[WAC Price]])*(NDC_Data[[#This Row],[Annual 340B Purchases]])</f>
        <v>#N/A</v>
      </c>
      <c r="N107" s="93" t="e">
        <f>(NDC_Data[[#This Row],[340B Price]]*NDC_Data[[#This Row],[Annual 340B Purchases]])-NDC_Data[[#This Row],[Annual Spend at 340B]]</f>
        <v>#N/A</v>
      </c>
      <c r="O107" s="93" t="e">
        <f>(K107-J107)*I107*'Drug Cost Impact Summary'!$E$13</f>
        <v>#N/A</v>
      </c>
      <c r="P107" s="93" t="e">
        <f>NDC_Data[[#This Row],[Annual Spend at WAC]]-NDC_Data[[#This Row],[Annual Spend at 340B]]</f>
        <v>#N/A</v>
      </c>
      <c r="Q107" s="94" t="str">
        <f>IFERROR(NDC_Data[[#This Row],[Annual Inrease in Upfront Inventory Spend]]/NDC_Data[[#This Row],[Annual Spend at 340B]],"0")</f>
        <v>0</v>
      </c>
      <c r="R107" s="93" t="e">
        <f>NDC_Data[[#This Row],[Annual Impact of Lost COGS Discount]]+NDC_Data[[#This Row],[Annual Impact of Denied Rebates]]</f>
        <v>#N/A</v>
      </c>
      <c r="S107" s="95" t="str">
        <f>IFERROR(NDC_Data[[#This Row],[Total Annual Increase in Net Spend]]/NDC_Data[[#This Row],[Annual Spend at 340B]],"0")</f>
        <v>0</v>
      </c>
      <c r="T107" s="86"/>
      <c r="U107" s="96" t="e">
        <f>(NDC_Data[[#This Row],[WAC Price]]-NDC_Data[[#This Row],[340B Price]])*(NDC_Data[[#This Row],[Annual 340B Purchases]]/365*30)</f>
        <v>#N/A</v>
      </c>
      <c r="V107" s="93" t="e">
        <f>(NDC_Data[[#This Row],[WAC Price]]-NDC_Data[[#This Row],[340B Price]])*(NDC_Data[[#This Row],[Annual 340B Purchases]]/365*45)</f>
        <v>#N/A</v>
      </c>
      <c r="W107" s="93" t="e">
        <f>(NDC_Data[[#This Row],[WAC Price]]-NDC_Data[[#This Row],[340B Price]])*(NDC_Data[[#This Row],[Annual 340B Purchases]]/365*60)</f>
        <v>#N/A</v>
      </c>
      <c r="X107" s="97" t="e">
        <f>(NDC_Data[[#This Row],[WAC Price]]-NDC_Data[[#This Row],[340B Price]])*(NDC_Data[[#This Row],[Annual 340B Purchases]]/365*90)</f>
        <v>#N/A</v>
      </c>
      <c r="Z107" s="77"/>
      <c r="AA107" s="78"/>
    </row>
    <row r="108" spans="1:27" x14ac:dyDescent="0.25">
      <c r="A108" s="79">
        <v>69018721</v>
      </c>
      <c r="B108" s="80" t="s">
        <v>50</v>
      </c>
      <c r="C108" s="32" t="s">
        <v>294</v>
      </c>
      <c r="D108" s="32" t="s">
        <v>27</v>
      </c>
      <c r="E108" s="32" t="s">
        <v>101</v>
      </c>
      <c r="F108" s="32" t="s">
        <v>102</v>
      </c>
      <c r="G108" s="32" t="s">
        <v>102</v>
      </c>
      <c r="H108" s="32" t="s">
        <v>174</v>
      </c>
      <c r="I108" s="81">
        <f>SUMIFS('Historical Purchases'!Q:Q,'Historical Purchases'!N:N,NDC_Data[[#This Row],[NDC]])</f>
        <v>0</v>
      </c>
      <c r="J108" s="10" t="e">
        <f>_xlfn.XLOOKUP(NDC_Data[[#This Row],[NDC]],'Pricing Data'!C:C,'Pricing Data'!F:F)</f>
        <v>#N/A</v>
      </c>
      <c r="K108" s="11" t="e">
        <f>_xlfn.XLOOKUP(NDC_Data[[#This Row],[NDC]],'Pricing Data'!C:C,'Pricing Data'!J:J)</f>
        <v>#N/A</v>
      </c>
      <c r="L108" s="82" t="e">
        <f>I108*(J108-(NDC_Data[[#This Row],[340B Price]]*'Drug Cost Impact Summary'!$D$13))</f>
        <v>#N/A</v>
      </c>
      <c r="M108" s="82" t="e">
        <f>(NDC_Data[[#This Row],[WAC Price]])*(NDC_Data[[#This Row],[Annual 340B Purchases]])</f>
        <v>#N/A</v>
      </c>
      <c r="N108" s="83" t="e">
        <f>(NDC_Data[[#This Row],[340B Price]]*NDC_Data[[#This Row],[Annual 340B Purchases]])-NDC_Data[[#This Row],[Annual Spend at 340B]]</f>
        <v>#N/A</v>
      </c>
      <c r="O108" s="83" t="e">
        <f>(K108-J108)*I108*'Drug Cost Impact Summary'!$E$13</f>
        <v>#N/A</v>
      </c>
      <c r="P108" s="83" t="e">
        <f>NDC_Data[[#This Row],[Annual Spend at WAC]]-NDC_Data[[#This Row],[Annual Spend at 340B]]</f>
        <v>#N/A</v>
      </c>
      <c r="Q108" s="84" t="str">
        <f>IFERROR(NDC_Data[[#This Row],[Annual Inrease in Upfront Inventory Spend]]/NDC_Data[[#This Row],[Annual Spend at 340B]],"0")</f>
        <v>0</v>
      </c>
      <c r="R108" s="83" t="e">
        <f>NDC_Data[[#This Row],[Annual Impact of Lost COGS Discount]]+NDC_Data[[#This Row],[Annual Impact of Denied Rebates]]</f>
        <v>#N/A</v>
      </c>
      <c r="S108" s="85" t="str">
        <f>IFERROR(NDC_Data[[#This Row],[Total Annual Increase in Net Spend]]/NDC_Data[[#This Row],[Annual Spend at 340B]],"0")</f>
        <v>0</v>
      </c>
      <c r="T108" s="86"/>
      <c r="U108" s="87" t="e">
        <f>(NDC_Data[[#This Row],[WAC Price]]-NDC_Data[[#This Row],[340B Price]])*(NDC_Data[[#This Row],[Annual 340B Purchases]]/365*30)</f>
        <v>#N/A</v>
      </c>
      <c r="V108" s="83" t="e">
        <f>(NDC_Data[[#This Row],[WAC Price]]-NDC_Data[[#This Row],[340B Price]])*(NDC_Data[[#This Row],[Annual 340B Purchases]]/365*45)</f>
        <v>#N/A</v>
      </c>
      <c r="W108" s="83" t="e">
        <f>(NDC_Data[[#This Row],[WAC Price]]-NDC_Data[[#This Row],[340B Price]])*(NDC_Data[[#This Row],[Annual 340B Purchases]]/365*60)</f>
        <v>#N/A</v>
      </c>
      <c r="X108" s="88" t="e">
        <f>(NDC_Data[[#This Row],[WAC Price]]-NDC_Data[[#This Row],[340B Price]])*(NDC_Data[[#This Row],[Annual 340B Purchases]]/365*90)</f>
        <v>#N/A</v>
      </c>
      <c r="Z108" s="77"/>
      <c r="AA108" s="78"/>
    </row>
    <row r="109" spans="1:27" x14ac:dyDescent="0.25">
      <c r="A109" s="89">
        <v>69028403</v>
      </c>
      <c r="B109" s="90" t="s">
        <v>50</v>
      </c>
      <c r="C109" s="91" t="s">
        <v>295</v>
      </c>
      <c r="D109" s="91" t="s">
        <v>27</v>
      </c>
      <c r="E109" s="91" t="s">
        <v>101</v>
      </c>
      <c r="F109" s="91" t="s">
        <v>102</v>
      </c>
      <c r="G109" s="91" t="s">
        <v>102</v>
      </c>
      <c r="H109" s="91" t="s">
        <v>174</v>
      </c>
      <c r="I109" s="81">
        <f>SUMIFS('Historical Purchases'!Q:Q,'Historical Purchases'!N:N,NDC_Data[[#This Row],[NDC]])</f>
        <v>0</v>
      </c>
      <c r="J109" s="10" t="e">
        <f>_xlfn.XLOOKUP(NDC_Data[[#This Row],[NDC]],'Pricing Data'!C:C,'Pricing Data'!F:F)</f>
        <v>#N/A</v>
      </c>
      <c r="K109" s="11" t="e">
        <f>_xlfn.XLOOKUP(NDC_Data[[#This Row],[NDC]],'Pricing Data'!C:C,'Pricing Data'!J:J)</f>
        <v>#N/A</v>
      </c>
      <c r="L109" s="92" t="e">
        <f>I109*(J109-(NDC_Data[[#This Row],[340B Price]]*'Drug Cost Impact Summary'!$D$13))</f>
        <v>#N/A</v>
      </c>
      <c r="M109" s="92" t="e">
        <f>(NDC_Data[[#This Row],[WAC Price]])*(NDC_Data[[#This Row],[Annual 340B Purchases]])</f>
        <v>#N/A</v>
      </c>
      <c r="N109" s="93" t="e">
        <f>(NDC_Data[[#This Row],[340B Price]]*NDC_Data[[#This Row],[Annual 340B Purchases]])-NDC_Data[[#This Row],[Annual Spend at 340B]]</f>
        <v>#N/A</v>
      </c>
      <c r="O109" s="93" t="e">
        <f>(K109-J109)*I109*'Drug Cost Impact Summary'!$E$13</f>
        <v>#N/A</v>
      </c>
      <c r="P109" s="93" t="e">
        <f>NDC_Data[[#This Row],[Annual Spend at WAC]]-NDC_Data[[#This Row],[Annual Spend at 340B]]</f>
        <v>#N/A</v>
      </c>
      <c r="Q109" s="94" t="str">
        <f>IFERROR(NDC_Data[[#This Row],[Annual Inrease in Upfront Inventory Spend]]/NDC_Data[[#This Row],[Annual Spend at 340B]],"0")</f>
        <v>0</v>
      </c>
      <c r="R109" s="93" t="e">
        <f>NDC_Data[[#This Row],[Annual Impact of Lost COGS Discount]]+NDC_Data[[#This Row],[Annual Impact of Denied Rebates]]</f>
        <v>#N/A</v>
      </c>
      <c r="S109" s="95" t="str">
        <f>IFERROR(NDC_Data[[#This Row],[Total Annual Increase in Net Spend]]/NDC_Data[[#This Row],[Annual Spend at 340B]],"0")</f>
        <v>0</v>
      </c>
      <c r="T109" s="86"/>
      <c r="U109" s="96" t="e">
        <f>(NDC_Data[[#This Row],[WAC Price]]-NDC_Data[[#This Row],[340B Price]])*(NDC_Data[[#This Row],[Annual 340B Purchases]]/365*30)</f>
        <v>#N/A</v>
      </c>
      <c r="V109" s="93" t="e">
        <f>(NDC_Data[[#This Row],[WAC Price]]-NDC_Data[[#This Row],[340B Price]])*(NDC_Data[[#This Row],[Annual 340B Purchases]]/365*45)</f>
        <v>#N/A</v>
      </c>
      <c r="W109" s="93" t="e">
        <f>(NDC_Data[[#This Row],[WAC Price]]-NDC_Data[[#This Row],[340B Price]])*(NDC_Data[[#This Row],[Annual 340B Purchases]]/365*60)</f>
        <v>#N/A</v>
      </c>
      <c r="X109" s="97" t="e">
        <f>(NDC_Data[[#This Row],[WAC Price]]-NDC_Data[[#This Row],[340B Price]])*(NDC_Data[[#This Row],[Annual 340B Purchases]]/365*90)</f>
        <v>#N/A</v>
      </c>
      <c r="Z109" s="77"/>
      <c r="AA109" s="78"/>
    </row>
    <row r="110" spans="1:27" x14ac:dyDescent="0.25">
      <c r="A110" s="79">
        <v>6057761</v>
      </c>
      <c r="B110" s="80" t="s">
        <v>51</v>
      </c>
      <c r="C110" s="32" t="s">
        <v>231</v>
      </c>
      <c r="D110" s="32" t="s">
        <v>22</v>
      </c>
      <c r="E110" s="32" t="s">
        <v>101</v>
      </c>
      <c r="F110" s="32" t="s">
        <v>102</v>
      </c>
      <c r="G110" s="32" t="s">
        <v>102</v>
      </c>
      <c r="H110" s="32" t="s">
        <v>137</v>
      </c>
      <c r="I110" s="81">
        <f>SUMIFS('Historical Purchases'!Q:Q,'Historical Purchases'!N:N,NDC_Data[[#This Row],[NDC]])</f>
        <v>0</v>
      </c>
      <c r="J110" s="10" t="e">
        <f>_xlfn.XLOOKUP(NDC_Data[[#This Row],[NDC]],'Pricing Data'!C:C,'Pricing Data'!F:F)</f>
        <v>#N/A</v>
      </c>
      <c r="K110" s="11" t="e">
        <f>_xlfn.XLOOKUP(NDC_Data[[#This Row],[NDC]],'Pricing Data'!C:C,'Pricing Data'!J:J)</f>
        <v>#N/A</v>
      </c>
      <c r="L110" s="82" t="e">
        <f>I110*(J110-(NDC_Data[[#This Row],[340B Price]]*'Drug Cost Impact Summary'!$D$13))</f>
        <v>#N/A</v>
      </c>
      <c r="M110" s="82" t="e">
        <f>(NDC_Data[[#This Row],[WAC Price]])*(NDC_Data[[#This Row],[Annual 340B Purchases]])</f>
        <v>#N/A</v>
      </c>
      <c r="N110" s="83" t="e">
        <f>(NDC_Data[[#This Row],[340B Price]]*NDC_Data[[#This Row],[Annual 340B Purchases]])-NDC_Data[[#This Row],[Annual Spend at 340B]]</f>
        <v>#N/A</v>
      </c>
      <c r="O110" s="83" t="e">
        <f>(K110-J110)*I110*'Drug Cost Impact Summary'!$E$13</f>
        <v>#N/A</v>
      </c>
      <c r="P110" s="83" t="e">
        <f>NDC_Data[[#This Row],[Annual Spend at WAC]]-NDC_Data[[#This Row],[Annual Spend at 340B]]</f>
        <v>#N/A</v>
      </c>
      <c r="Q110" s="84" t="str">
        <f>IFERROR(NDC_Data[[#This Row],[Annual Inrease in Upfront Inventory Spend]]/NDC_Data[[#This Row],[Annual Spend at 340B]],"0")</f>
        <v>0</v>
      </c>
      <c r="R110" s="83" t="e">
        <f>NDC_Data[[#This Row],[Annual Impact of Lost COGS Discount]]+NDC_Data[[#This Row],[Annual Impact of Denied Rebates]]</f>
        <v>#N/A</v>
      </c>
      <c r="S110" s="85" t="str">
        <f>IFERROR(NDC_Data[[#This Row],[Total Annual Increase in Net Spend]]/NDC_Data[[#This Row],[Annual Spend at 340B]],"0")</f>
        <v>0</v>
      </c>
      <c r="T110" s="86"/>
      <c r="U110" s="87" t="e">
        <f>(NDC_Data[[#This Row],[WAC Price]]-NDC_Data[[#This Row],[340B Price]])*(NDC_Data[[#This Row],[Annual 340B Purchases]]/365*30)</f>
        <v>#N/A</v>
      </c>
      <c r="V110" s="83" t="e">
        <f>(NDC_Data[[#This Row],[WAC Price]]-NDC_Data[[#This Row],[340B Price]])*(NDC_Data[[#This Row],[Annual 340B Purchases]]/365*45)</f>
        <v>#N/A</v>
      </c>
      <c r="W110" s="83" t="e">
        <f>(NDC_Data[[#This Row],[WAC Price]]-NDC_Data[[#This Row],[340B Price]])*(NDC_Data[[#This Row],[Annual 340B Purchases]]/365*60)</f>
        <v>#N/A</v>
      </c>
      <c r="X110" s="88" t="e">
        <f>(NDC_Data[[#This Row],[WAC Price]]-NDC_Data[[#This Row],[340B Price]])*(NDC_Data[[#This Row],[Annual 340B Purchases]]/365*90)</f>
        <v>#N/A</v>
      </c>
      <c r="Z110" s="77"/>
      <c r="AA110" s="78"/>
    </row>
    <row r="111" spans="1:27" x14ac:dyDescent="0.25">
      <c r="A111" s="89">
        <v>6057762</v>
      </c>
      <c r="B111" s="90" t="s">
        <v>51</v>
      </c>
      <c r="C111" s="91" t="s">
        <v>231</v>
      </c>
      <c r="D111" s="91" t="s">
        <v>22</v>
      </c>
      <c r="E111" s="91" t="s">
        <v>101</v>
      </c>
      <c r="F111" s="91" t="s">
        <v>102</v>
      </c>
      <c r="G111" s="91" t="s">
        <v>102</v>
      </c>
      <c r="H111" s="91" t="s">
        <v>226</v>
      </c>
      <c r="I111" s="81">
        <f>SUMIFS('Historical Purchases'!Q:Q,'Historical Purchases'!N:N,NDC_Data[[#This Row],[NDC]])</f>
        <v>0</v>
      </c>
      <c r="J111" s="10" t="e">
        <f>_xlfn.XLOOKUP(NDC_Data[[#This Row],[NDC]],'Pricing Data'!C:C,'Pricing Data'!F:F)</f>
        <v>#N/A</v>
      </c>
      <c r="K111" s="11" t="e">
        <f>_xlfn.XLOOKUP(NDC_Data[[#This Row],[NDC]],'Pricing Data'!C:C,'Pricing Data'!J:J)</f>
        <v>#N/A</v>
      </c>
      <c r="L111" s="92" t="e">
        <f>I111*(J111-(NDC_Data[[#This Row],[340B Price]]*'Drug Cost Impact Summary'!$D$13))</f>
        <v>#N/A</v>
      </c>
      <c r="M111" s="92" t="e">
        <f>(NDC_Data[[#This Row],[WAC Price]])*(NDC_Data[[#This Row],[Annual 340B Purchases]])</f>
        <v>#N/A</v>
      </c>
      <c r="N111" s="93" t="e">
        <f>(NDC_Data[[#This Row],[340B Price]]*NDC_Data[[#This Row],[Annual 340B Purchases]])-NDC_Data[[#This Row],[Annual Spend at 340B]]</f>
        <v>#N/A</v>
      </c>
      <c r="O111" s="93" t="e">
        <f>(K111-J111)*I111*'Drug Cost Impact Summary'!$E$13</f>
        <v>#N/A</v>
      </c>
      <c r="P111" s="93" t="e">
        <f>NDC_Data[[#This Row],[Annual Spend at WAC]]-NDC_Data[[#This Row],[Annual Spend at 340B]]</f>
        <v>#N/A</v>
      </c>
      <c r="Q111" s="94" t="str">
        <f>IFERROR(NDC_Data[[#This Row],[Annual Inrease in Upfront Inventory Spend]]/NDC_Data[[#This Row],[Annual Spend at 340B]],"0")</f>
        <v>0</v>
      </c>
      <c r="R111" s="93" t="e">
        <f>NDC_Data[[#This Row],[Annual Impact of Lost COGS Discount]]+NDC_Data[[#This Row],[Annual Impact of Denied Rebates]]</f>
        <v>#N/A</v>
      </c>
      <c r="S111" s="95" t="str">
        <f>IFERROR(NDC_Data[[#This Row],[Total Annual Increase in Net Spend]]/NDC_Data[[#This Row],[Annual Spend at 340B]],"0")</f>
        <v>0</v>
      </c>
      <c r="T111" s="86"/>
      <c r="U111" s="96" t="e">
        <f>(NDC_Data[[#This Row],[WAC Price]]-NDC_Data[[#This Row],[340B Price]])*(NDC_Data[[#This Row],[Annual 340B Purchases]]/365*30)</f>
        <v>#N/A</v>
      </c>
      <c r="V111" s="93" t="e">
        <f>(NDC_Data[[#This Row],[WAC Price]]-NDC_Data[[#This Row],[340B Price]])*(NDC_Data[[#This Row],[Annual 340B Purchases]]/365*45)</f>
        <v>#N/A</v>
      </c>
      <c r="W111" s="93" t="e">
        <f>(NDC_Data[[#This Row],[WAC Price]]-NDC_Data[[#This Row],[340B Price]])*(NDC_Data[[#This Row],[Annual 340B Purchases]]/365*60)</f>
        <v>#N/A</v>
      </c>
      <c r="X111" s="97" t="e">
        <f>(NDC_Data[[#This Row],[WAC Price]]-NDC_Data[[#This Row],[340B Price]])*(NDC_Data[[#This Row],[Annual 340B Purchases]]/365*90)</f>
        <v>#N/A</v>
      </c>
      <c r="Z111" s="77"/>
      <c r="AA111" s="78"/>
    </row>
    <row r="112" spans="1:27" x14ac:dyDescent="0.25">
      <c r="A112" s="79">
        <v>6057782</v>
      </c>
      <c r="B112" s="80" t="s">
        <v>51</v>
      </c>
      <c r="C112" s="32" t="s">
        <v>231</v>
      </c>
      <c r="D112" s="32" t="s">
        <v>22</v>
      </c>
      <c r="E112" s="32" t="s">
        <v>101</v>
      </c>
      <c r="F112" s="32" t="s">
        <v>102</v>
      </c>
      <c r="G112" s="32" t="s">
        <v>102</v>
      </c>
      <c r="H112" s="32" t="s">
        <v>228</v>
      </c>
      <c r="I112" s="81">
        <f>SUMIFS('Historical Purchases'!Q:Q,'Historical Purchases'!N:N,NDC_Data[[#This Row],[NDC]])</f>
        <v>0</v>
      </c>
      <c r="J112" s="10" t="e">
        <f>_xlfn.XLOOKUP(NDC_Data[[#This Row],[NDC]],'Pricing Data'!C:C,'Pricing Data'!F:F)</f>
        <v>#N/A</v>
      </c>
      <c r="K112" s="11" t="e">
        <f>_xlfn.XLOOKUP(NDC_Data[[#This Row],[NDC]],'Pricing Data'!C:C,'Pricing Data'!J:J)</f>
        <v>#N/A</v>
      </c>
      <c r="L112" s="82" t="e">
        <f>I112*(J112-(NDC_Data[[#This Row],[340B Price]]*'Drug Cost Impact Summary'!$D$13))</f>
        <v>#N/A</v>
      </c>
      <c r="M112" s="82" t="e">
        <f>(NDC_Data[[#This Row],[WAC Price]])*(NDC_Data[[#This Row],[Annual 340B Purchases]])</f>
        <v>#N/A</v>
      </c>
      <c r="N112" s="83" t="e">
        <f>(NDC_Data[[#This Row],[340B Price]]*NDC_Data[[#This Row],[Annual 340B Purchases]])-NDC_Data[[#This Row],[Annual Spend at 340B]]</f>
        <v>#N/A</v>
      </c>
      <c r="O112" s="83" t="e">
        <f>(K112-J112)*I112*'Drug Cost Impact Summary'!$E$13</f>
        <v>#N/A</v>
      </c>
      <c r="P112" s="83" t="e">
        <f>NDC_Data[[#This Row],[Annual Spend at WAC]]-NDC_Data[[#This Row],[Annual Spend at 340B]]</f>
        <v>#N/A</v>
      </c>
      <c r="Q112" s="84" t="str">
        <f>IFERROR(NDC_Data[[#This Row],[Annual Inrease in Upfront Inventory Spend]]/NDC_Data[[#This Row],[Annual Spend at 340B]],"0")</f>
        <v>0</v>
      </c>
      <c r="R112" s="83" t="e">
        <f>NDC_Data[[#This Row],[Annual Impact of Lost COGS Discount]]+NDC_Data[[#This Row],[Annual Impact of Denied Rebates]]</f>
        <v>#N/A</v>
      </c>
      <c r="S112" s="85" t="str">
        <f>IFERROR(NDC_Data[[#This Row],[Total Annual Increase in Net Spend]]/NDC_Data[[#This Row],[Annual Spend at 340B]],"0")</f>
        <v>0</v>
      </c>
      <c r="T112" s="86"/>
      <c r="U112" s="87" t="e">
        <f>(NDC_Data[[#This Row],[WAC Price]]-NDC_Data[[#This Row],[340B Price]])*(NDC_Data[[#This Row],[Annual 340B Purchases]]/365*30)</f>
        <v>#N/A</v>
      </c>
      <c r="V112" s="83" t="e">
        <f>(NDC_Data[[#This Row],[WAC Price]]-NDC_Data[[#This Row],[340B Price]])*(NDC_Data[[#This Row],[Annual 340B Purchases]]/365*45)</f>
        <v>#N/A</v>
      </c>
      <c r="W112" s="83" t="e">
        <f>(NDC_Data[[#This Row],[WAC Price]]-NDC_Data[[#This Row],[340B Price]])*(NDC_Data[[#This Row],[Annual 340B Purchases]]/365*60)</f>
        <v>#N/A</v>
      </c>
      <c r="X112" s="88" t="e">
        <f>(NDC_Data[[#This Row],[WAC Price]]-NDC_Data[[#This Row],[340B Price]])*(NDC_Data[[#This Row],[Annual 340B Purchases]]/365*90)</f>
        <v>#N/A</v>
      </c>
      <c r="Z112" s="77"/>
      <c r="AA112" s="78"/>
    </row>
    <row r="113" spans="1:27" x14ac:dyDescent="0.25">
      <c r="A113" s="89">
        <v>6057561</v>
      </c>
      <c r="B113" s="90" t="s">
        <v>51</v>
      </c>
      <c r="C113" s="91" t="s">
        <v>232</v>
      </c>
      <c r="D113" s="91" t="s">
        <v>22</v>
      </c>
      <c r="E113" s="91" t="s">
        <v>101</v>
      </c>
      <c r="F113" s="91" t="s">
        <v>102</v>
      </c>
      <c r="G113" s="91" t="s">
        <v>102</v>
      </c>
      <c r="H113" s="91" t="s">
        <v>137</v>
      </c>
      <c r="I113" s="81">
        <f>SUMIFS('Historical Purchases'!Q:Q,'Historical Purchases'!N:N,NDC_Data[[#This Row],[NDC]])</f>
        <v>0</v>
      </c>
      <c r="J113" s="10" t="e">
        <f>_xlfn.XLOOKUP(NDC_Data[[#This Row],[NDC]],'Pricing Data'!C:C,'Pricing Data'!F:F)</f>
        <v>#N/A</v>
      </c>
      <c r="K113" s="11" t="e">
        <f>_xlfn.XLOOKUP(NDC_Data[[#This Row],[NDC]],'Pricing Data'!C:C,'Pricing Data'!J:J)</f>
        <v>#N/A</v>
      </c>
      <c r="L113" s="92" t="e">
        <f>I113*(J113-(NDC_Data[[#This Row],[340B Price]]*'Drug Cost Impact Summary'!$D$13))</f>
        <v>#N/A</v>
      </c>
      <c r="M113" s="92" t="e">
        <f>(NDC_Data[[#This Row],[WAC Price]])*(NDC_Data[[#This Row],[Annual 340B Purchases]])</f>
        <v>#N/A</v>
      </c>
      <c r="N113" s="93" t="e">
        <f>(NDC_Data[[#This Row],[340B Price]]*NDC_Data[[#This Row],[Annual 340B Purchases]])-NDC_Data[[#This Row],[Annual Spend at 340B]]</f>
        <v>#N/A</v>
      </c>
      <c r="O113" s="93" t="e">
        <f>(K113-J113)*I113*'Drug Cost Impact Summary'!$E$13</f>
        <v>#N/A</v>
      </c>
      <c r="P113" s="93" t="e">
        <f>NDC_Data[[#This Row],[Annual Spend at WAC]]-NDC_Data[[#This Row],[Annual Spend at 340B]]</f>
        <v>#N/A</v>
      </c>
      <c r="Q113" s="94" t="str">
        <f>IFERROR(NDC_Data[[#This Row],[Annual Inrease in Upfront Inventory Spend]]/NDC_Data[[#This Row],[Annual Spend at 340B]],"0")</f>
        <v>0</v>
      </c>
      <c r="R113" s="93" t="e">
        <f>NDC_Data[[#This Row],[Annual Impact of Lost COGS Discount]]+NDC_Data[[#This Row],[Annual Impact of Denied Rebates]]</f>
        <v>#N/A</v>
      </c>
      <c r="S113" s="95" t="str">
        <f>IFERROR(NDC_Data[[#This Row],[Total Annual Increase in Net Spend]]/NDC_Data[[#This Row],[Annual Spend at 340B]],"0")</f>
        <v>0</v>
      </c>
      <c r="T113" s="86"/>
      <c r="U113" s="96" t="e">
        <f>(NDC_Data[[#This Row],[WAC Price]]-NDC_Data[[#This Row],[340B Price]])*(NDC_Data[[#This Row],[Annual 340B Purchases]]/365*30)</f>
        <v>#N/A</v>
      </c>
      <c r="V113" s="93" t="e">
        <f>(NDC_Data[[#This Row],[WAC Price]]-NDC_Data[[#This Row],[340B Price]])*(NDC_Data[[#This Row],[Annual 340B Purchases]]/365*45)</f>
        <v>#N/A</v>
      </c>
      <c r="W113" s="93" t="e">
        <f>(NDC_Data[[#This Row],[WAC Price]]-NDC_Data[[#This Row],[340B Price]])*(NDC_Data[[#This Row],[Annual 340B Purchases]]/365*60)</f>
        <v>#N/A</v>
      </c>
      <c r="X113" s="97" t="e">
        <f>(NDC_Data[[#This Row],[WAC Price]]-NDC_Data[[#This Row],[340B Price]])*(NDC_Data[[#This Row],[Annual 340B Purchases]]/365*90)</f>
        <v>#N/A</v>
      </c>
      <c r="Z113" s="77"/>
      <c r="AA113" s="78"/>
    </row>
    <row r="114" spans="1:27" x14ac:dyDescent="0.25">
      <c r="A114" s="79">
        <v>6057562</v>
      </c>
      <c r="B114" s="80" t="s">
        <v>51</v>
      </c>
      <c r="C114" s="32" t="s">
        <v>232</v>
      </c>
      <c r="D114" s="32" t="s">
        <v>22</v>
      </c>
      <c r="E114" s="32" t="s">
        <v>101</v>
      </c>
      <c r="F114" s="32" t="s">
        <v>102</v>
      </c>
      <c r="G114" s="32" t="s">
        <v>102</v>
      </c>
      <c r="H114" s="32" t="s">
        <v>226</v>
      </c>
      <c r="I114" s="81">
        <f>SUMIFS('Historical Purchases'!Q:Q,'Historical Purchases'!N:N,NDC_Data[[#This Row],[NDC]])</f>
        <v>0</v>
      </c>
      <c r="J114" s="10" t="e">
        <f>_xlfn.XLOOKUP(NDC_Data[[#This Row],[NDC]],'Pricing Data'!C:C,'Pricing Data'!F:F)</f>
        <v>#N/A</v>
      </c>
      <c r="K114" s="11" t="e">
        <f>_xlfn.XLOOKUP(NDC_Data[[#This Row],[NDC]],'Pricing Data'!C:C,'Pricing Data'!J:J)</f>
        <v>#N/A</v>
      </c>
      <c r="L114" s="82" t="e">
        <f>I114*(J114-(NDC_Data[[#This Row],[340B Price]]*'Drug Cost Impact Summary'!$D$13))</f>
        <v>#N/A</v>
      </c>
      <c r="M114" s="82" t="e">
        <f>(NDC_Data[[#This Row],[WAC Price]])*(NDC_Data[[#This Row],[Annual 340B Purchases]])</f>
        <v>#N/A</v>
      </c>
      <c r="N114" s="83" t="e">
        <f>(NDC_Data[[#This Row],[340B Price]]*NDC_Data[[#This Row],[Annual 340B Purchases]])-NDC_Data[[#This Row],[Annual Spend at 340B]]</f>
        <v>#N/A</v>
      </c>
      <c r="O114" s="83" t="e">
        <f>(K114-J114)*I114*'Drug Cost Impact Summary'!$E$13</f>
        <v>#N/A</v>
      </c>
      <c r="P114" s="83" t="e">
        <f>NDC_Data[[#This Row],[Annual Spend at WAC]]-NDC_Data[[#This Row],[Annual Spend at 340B]]</f>
        <v>#N/A</v>
      </c>
      <c r="Q114" s="84" t="str">
        <f>IFERROR(NDC_Data[[#This Row],[Annual Inrease in Upfront Inventory Spend]]/NDC_Data[[#This Row],[Annual Spend at 340B]],"0")</f>
        <v>0</v>
      </c>
      <c r="R114" s="83" t="e">
        <f>NDC_Data[[#This Row],[Annual Impact of Lost COGS Discount]]+NDC_Data[[#This Row],[Annual Impact of Denied Rebates]]</f>
        <v>#N/A</v>
      </c>
      <c r="S114" s="85" t="str">
        <f>IFERROR(NDC_Data[[#This Row],[Total Annual Increase in Net Spend]]/NDC_Data[[#This Row],[Annual Spend at 340B]],"0")</f>
        <v>0</v>
      </c>
      <c r="T114" s="86"/>
      <c r="U114" s="87" t="e">
        <f>(NDC_Data[[#This Row],[WAC Price]]-NDC_Data[[#This Row],[340B Price]])*(NDC_Data[[#This Row],[Annual 340B Purchases]]/365*30)</f>
        <v>#N/A</v>
      </c>
      <c r="V114" s="83" t="e">
        <f>(NDC_Data[[#This Row],[WAC Price]]-NDC_Data[[#This Row],[340B Price]])*(NDC_Data[[#This Row],[Annual 340B Purchases]]/365*45)</f>
        <v>#N/A</v>
      </c>
      <c r="W114" s="83" t="e">
        <f>(NDC_Data[[#This Row],[WAC Price]]-NDC_Data[[#This Row],[340B Price]])*(NDC_Data[[#This Row],[Annual 340B Purchases]]/365*60)</f>
        <v>#N/A</v>
      </c>
      <c r="X114" s="88" t="e">
        <f>(NDC_Data[[#This Row],[WAC Price]]-NDC_Data[[#This Row],[340B Price]])*(NDC_Data[[#This Row],[Annual 340B Purchases]]/365*90)</f>
        <v>#N/A</v>
      </c>
      <c r="Z114" s="77"/>
      <c r="AA114" s="78"/>
    </row>
    <row r="115" spans="1:27" x14ac:dyDescent="0.25">
      <c r="A115" s="89">
        <v>6057582</v>
      </c>
      <c r="B115" s="90" t="s">
        <v>51</v>
      </c>
      <c r="C115" s="91" t="s">
        <v>232</v>
      </c>
      <c r="D115" s="91" t="s">
        <v>22</v>
      </c>
      <c r="E115" s="91" t="s">
        <v>101</v>
      </c>
      <c r="F115" s="91" t="s">
        <v>102</v>
      </c>
      <c r="G115" s="91" t="s">
        <v>102</v>
      </c>
      <c r="H115" s="91" t="s">
        <v>228</v>
      </c>
      <c r="I115" s="81">
        <f>SUMIFS('Historical Purchases'!Q:Q,'Historical Purchases'!N:N,NDC_Data[[#This Row],[NDC]])</f>
        <v>0</v>
      </c>
      <c r="J115" s="10" t="e">
        <f>_xlfn.XLOOKUP(NDC_Data[[#This Row],[NDC]],'Pricing Data'!C:C,'Pricing Data'!F:F)</f>
        <v>#N/A</v>
      </c>
      <c r="K115" s="11" t="e">
        <f>_xlfn.XLOOKUP(NDC_Data[[#This Row],[NDC]],'Pricing Data'!C:C,'Pricing Data'!J:J)</f>
        <v>#N/A</v>
      </c>
      <c r="L115" s="92" t="e">
        <f>I115*(J115-(NDC_Data[[#This Row],[340B Price]]*'Drug Cost Impact Summary'!$D$13))</f>
        <v>#N/A</v>
      </c>
      <c r="M115" s="92" t="e">
        <f>(NDC_Data[[#This Row],[WAC Price]])*(NDC_Data[[#This Row],[Annual 340B Purchases]])</f>
        <v>#N/A</v>
      </c>
      <c r="N115" s="93" t="e">
        <f>(NDC_Data[[#This Row],[340B Price]]*NDC_Data[[#This Row],[Annual 340B Purchases]])-NDC_Data[[#This Row],[Annual Spend at 340B]]</f>
        <v>#N/A</v>
      </c>
      <c r="O115" s="93" t="e">
        <f>(K115-J115)*I115*'Drug Cost Impact Summary'!$E$13</f>
        <v>#N/A</v>
      </c>
      <c r="P115" s="93" t="e">
        <f>NDC_Data[[#This Row],[Annual Spend at WAC]]-NDC_Data[[#This Row],[Annual Spend at 340B]]</f>
        <v>#N/A</v>
      </c>
      <c r="Q115" s="94" t="str">
        <f>IFERROR(NDC_Data[[#This Row],[Annual Inrease in Upfront Inventory Spend]]/NDC_Data[[#This Row],[Annual Spend at 340B]],"0")</f>
        <v>0</v>
      </c>
      <c r="R115" s="93" t="e">
        <f>NDC_Data[[#This Row],[Annual Impact of Lost COGS Discount]]+NDC_Data[[#This Row],[Annual Impact of Denied Rebates]]</f>
        <v>#N/A</v>
      </c>
      <c r="S115" s="95" t="str">
        <f>IFERROR(NDC_Data[[#This Row],[Total Annual Increase in Net Spend]]/NDC_Data[[#This Row],[Annual Spend at 340B]],"0")</f>
        <v>0</v>
      </c>
      <c r="T115" s="86"/>
      <c r="U115" s="96" t="e">
        <f>(NDC_Data[[#This Row],[WAC Price]]-NDC_Data[[#This Row],[340B Price]])*(NDC_Data[[#This Row],[Annual 340B Purchases]]/365*30)</f>
        <v>#N/A</v>
      </c>
      <c r="V115" s="93" t="e">
        <f>(NDC_Data[[#This Row],[WAC Price]]-NDC_Data[[#This Row],[340B Price]])*(NDC_Data[[#This Row],[Annual 340B Purchases]]/365*45)</f>
        <v>#N/A</v>
      </c>
      <c r="W115" s="93" t="e">
        <f>(NDC_Data[[#This Row],[WAC Price]]-NDC_Data[[#This Row],[340B Price]])*(NDC_Data[[#This Row],[Annual 340B Purchases]]/365*60)</f>
        <v>#N/A</v>
      </c>
      <c r="X115" s="97" t="e">
        <f>(NDC_Data[[#This Row],[WAC Price]]-NDC_Data[[#This Row],[340B Price]])*(NDC_Data[[#This Row],[Annual 340B Purchases]]/365*90)</f>
        <v>#N/A</v>
      </c>
      <c r="Z115" s="77"/>
      <c r="AA115" s="78"/>
    </row>
    <row r="116" spans="1:27" x14ac:dyDescent="0.25">
      <c r="A116" s="79">
        <v>6008131</v>
      </c>
      <c r="B116" s="80" t="s">
        <v>51</v>
      </c>
      <c r="C116" s="32" t="s">
        <v>233</v>
      </c>
      <c r="D116" s="32" t="s">
        <v>22</v>
      </c>
      <c r="E116" s="32" t="s">
        <v>101</v>
      </c>
      <c r="F116" s="32" t="s">
        <v>102</v>
      </c>
      <c r="G116" s="32" t="s">
        <v>102</v>
      </c>
      <c r="H116" s="32" t="s">
        <v>117</v>
      </c>
      <c r="I116" s="81">
        <f>SUMIFS('Historical Purchases'!Q:Q,'Historical Purchases'!N:N,NDC_Data[[#This Row],[NDC]])</f>
        <v>0</v>
      </c>
      <c r="J116" s="10" t="e">
        <f>_xlfn.XLOOKUP(NDC_Data[[#This Row],[NDC]],'Pricing Data'!C:C,'Pricing Data'!F:F)</f>
        <v>#N/A</v>
      </c>
      <c r="K116" s="11" t="e">
        <f>_xlfn.XLOOKUP(NDC_Data[[#This Row],[NDC]],'Pricing Data'!C:C,'Pricing Data'!J:J)</f>
        <v>#N/A</v>
      </c>
      <c r="L116" s="82" t="e">
        <f>I116*(J116-(NDC_Data[[#This Row],[340B Price]]*'Drug Cost Impact Summary'!$D$13))</f>
        <v>#N/A</v>
      </c>
      <c r="M116" s="82" t="e">
        <f>(NDC_Data[[#This Row],[WAC Price]])*(NDC_Data[[#This Row],[Annual 340B Purchases]])</f>
        <v>#N/A</v>
      </c>
      <c r="N116" s="83" t="e">
        <f>(NDC_Data[[#This Row],[340B Price]]*NDC_Data[[#This Row],[Annual 340B Purchases]])-NDC_Data[[#This Row],[Annual Spend at 340B]]</f>
        <v>#N/A</v>
      </c>
      <c r="O116" s="83" t="e">
        <f>(K116-J116)*I116*'Drug Cost Impact Summary'!$E$13</f>
        <v>#N/A</v>
      </c>
      <c r="P116" s="83" t="e">
        <f>NDC_Data[[#This Row],[Annual Spend at WAC]]-NDC_Data[[#This Row],[Annual Spend at 340B]]</f>
        <v>#N/A</v>
      </c>
      <c r="Q116" s="84" t="str">
        <f>IFERROR(NDC_Data[[#This Row],[Annual Inrease in Upfront Inventory Spend]]/NDC_Data[[#This Row],[Annual Spend at 340B]],"0")</f>
        <v>0</v>
      </c>
      <c r="R116" s="83" t="e">
        <f>NDC_Data[[#This Row],[Annual Impact of Lost COGS Discount]]+NDC_Data[[#This Row],[Annual Impact of Denied Rebates]]</f>
        <v>#N/A</v>
      </c>
      <c r="S116" s="85" t="str">
        <f>IFERROR(NDC_Data[[#This Row],[Total Annual Increase in Net Spend]]/NDC_Data[[#This Row],[Annual Spend at 340B]],"0")</f>
        <v>0</v>
      </c>
      <c r="T116" s="86"/>
      <c r="U116" s="87" t="e">
        <f>(NDC_Data[[#This Row],[WAC Price]]-NDC_Data[[#This Row],[340B Price]])*(NDC_Data[[#This Row],[Annual 340B Purchases]]/365*30)</f>
        <v>#N/A</v>
      </c>
      <c r="V116" s="83" t="e">
        <f>(NDC_Data[[#This Row],[WAC Price]]-NDC_Data[[#This Row],[340B Price]])*(NDC_Data[[#This Row],[Annual 340B Purchases]]/365*45)</f>
        <v>#N/A</v>
      </c>
      <c r="W116" s="83" t="e">
        <f>(NDC_Data[[#This Row],[WAC Price]]-NDC_Data[[#This Row],[340B Price]])*(NDC_Data[[#This Row],[Annual 340B Purchases]]/365*60)</f>
        <v>#N/A</v>
      </c>
      <c r="X116" s="88" t="e">
        <f>(NDC_Data[[#This Row],[WAC Price]]-NDC_Data[[#This Row],[340B Price]])*(NDC_Data[[#This Row],[Annual 340B Purchases]]/365*90)</f>
        <v>#N/A</v>
      </c>
      <c r="Z116" s="77"/>
      <c r="AA116" s="78"/>
    </row>
    <row r="117" spans="1:27" x14ac:dyDescent="0.25">
      <c r="A117" s="89">
        <v>6008154</v>
      </c>
      <c r="B117" s="90" t="s">
        <v>51</v>
      </c>
      <c r="C117" s="91" t="s">
        <v>233</v>
      </c>
      <c r="D117" s="91" t="s">
        <v>22</v>
      </c>
      <c r="E117" s="91" t="s">
        <v>101</v>
      </c>
      <c r="F117" s="91" t="s">
        <v>102</v>
      </c>
      <c r="G117" s="91" t="s">
        <v>102</v>
      </c>
      <c r="H117" s="91" t="s">
        <v>107</v>
      </c>
      <c r="I117" s="81">
        <f>SUMIFS('Historical Purchases'!Q:Q,'Historical Purchases'!N:N,NDC_Data[[#This Row],[NDC]])</f>
        <v>0</v>
      </c>
      <c r="J117" s="10" t="e">
        <f>_xlfn.XLOOKUP(NDC_Data[[#This Row],[NDC]],'Pricing Data'!C:C,'Pricing Data'!F:F)</f>
        <v>#N/A</v>
      </c>
      <c r="K117" s="11" t="e">
        <f>_xlfn.XLOOKUP(NDC_Data[[#This Row],[NDC]],'Pricing Data'!C:C,'Pricing Data'!J:J)</f>
        <v>#N/A</v>
      </c>
      <c r="L117" s="92" t="e">
        <f>I117*(J117-(NDC_Data[[#This Row],[340B Price]]*'Drug Cost Impact Summary'!$D$13))</f>
        <v>#N/A</v>
      </c>
      <c r="M117" s="92" t="e">
        <f>(NDC_Data[[#This Row],[WAC Price]])*(NDC_Data[[#This Row],[Annual 340B Purchases]])</f>
        <v>#N/A</v>
      </c>
      <c r="N117" s="93" t="e">
        <f>(NDC_Data[[#This Row],[340B Price]]*NDC_Data[[#This Row],[Annual 340B Purchases]])-NDC_Data[[#This Row],[Annual Spend at 340B]]</f>
        <v>#N/A</v>
      </c>
      <c r="O117" s="93" t="e">
        <f>(K117-J117)*I117*'Drug Cost Impact Summary'!$E$13</f>
        <v>#N/A</v>
      </c>
      <c r="P117" s="93" t="e">
        <f>NDC_Data[[#This Row],[Annual Spend at WAC]]-NDC_Data[[#This Row],[Annual Spend at 340B]]</f>
        <v>#N/A</v>
      </c>
      <c r="Q117" s="94" t="str">
        <f>IFERROR(NDC_Data[[#This Row],[Annual Inrease in Upfront Inventory Spend]]/NDC_Data[[#This Row],[Annual Spend at 340B]],"0")</f>
        <v>0</v>
      </c>
      <c r="R117" s="93" t="e">
        <f>NDC_Data[[#This Row],[Annual Impact of Lost COGS Discount]]+NDC_Data[[#This Row],[Annual Impact of Denied Rebates]]</f>
        <v>#N/A</v>
      </c>
      <c r="S117" s="95" t="str">
        <f>IFERROR(NDC_Data[[#This Row],[Total Annual Increase in Net Spend]]/NDC_Data[[#This Row],[Annual Spend at 340B]],"0")</f>
        <v>0</v>
      </c>
      <c r="T117" s="86"/>
      <c r="U117" s="96" t="e">
        <f>(NDC_Data[[#This Row],[WAC Price]]-NDC_Data[[#This Row],[340B Price]])*(NDC_Data[[#This Row],[Annual 340B Purchases]]/365*30)</f>
        <v>#N/A</v>
      </c>
      <c r="V117" s="93" t="e">
        <f>(NDC_Data[[#This Row],[WAC Price]]-NDC_Data[[#This Row],[340B Price]])*(NDC_Data[[#This Row],[Annual 340B Purchases]]/365*45)</f>
        <v>#N/A</v>
      </c>
      <c r="W117" s="93" t="e">
        <f>(NDC_Data[[#This Row],[WAC Price]]-NDC_Data[[#This Row],[340B Price]])*(NDC_Data[[#This Row],[Annual 340B Purchases]]/365*60)</f>
        <v>#N/A</v>
      </c>
      <c r="X117" s="97" t="e">
        <f>(NDC_Data[[#This Row],[WAC Price]]-NDC_Data[[#This Row],[340B Price]])*(NDC_Data[[#This Row],[Annual 340B Purchases]]/365*90)</f>
        <v>#N/A</v>
      </c>
      <c r="Z117" s="77"/>
      <c r="AA117" s="78"/>
    </row>
    <row r="118" spans="1:27" x14ac:dyDescent="0.25">
      <c r="A118" s="79">
        <v>6008182</v>
      </c>
      <c r="B118" s="80" t="s">
        <v>51</v>
      </c>
      <c r="C118" s="32" t="s">
        <v>233</v>
      </c>
      <c r="D118" s="32" t="s">
        <v>22</v>
      </c>
      <c r="E118" s="32" t="s">
        <v>101</v>
      </c>
      <c r="F118" s="32" t="s">
        <v>102</v>
      </c>
      <c r="G118" s="32" t="s">
        <v>102</v>
      </c>
      <c r="H118" s="32" t="s">
        <v>228</v>
      </c>
      <c r="I118" s="81">
        <f>SUMIFS('Historical Purchases'!Q:Q,'Historical Purchases'!N:N,NDC_Data[[#This Row],[NDC]])</f>
        <v>0</v>
      </c>
      <c r="J118" s="10" t="e">
        <f>_xlfn.XLOOKUP(NDC_Data[[#This Row],[NDC]],'Pricing Data'!C:C,'Pricing Data'!F:F)</f>
        <v>#N/A</v>
      </c>
      <c r="K118" s="11" t="e">
        <f>_xlfn.XLOOKUP(NDC_Data[[#This Row],[NDC]],'Pricing Data'!C:C,'Pricing Data'!J:J)</f>
        <v>#N/A</v>
      </c>
      <c r="L118" s="82" t="e">
        <f>I118*(J118-(NDC_Data[[#This Row],[340B Price]]*'Drug Cost Impact Summary'!$D$13))</f>
        <v>#N/A</v>
      </c>
      <c r="M118" s="82" t="e">
        <f>(NDC_Data[[#This Row],[WAC Price]])*(NDC_Data[[#This Row],[Annual 340B Purchases]])</f>
        <v>#N/A</v>
      </c>
      <c r="N118" s="83" t="e">
        <f>(NDC_Data[[#This Row],[340B Price]]*NDC_Data[[#This Row],[Annual 340B Purchases]])-NDC_Data[[#This Row],[Annual Spend at 340B]]</f>
        <v>#N/A</v>
      </c>
      <c r="O118" s="83" t="e">
        <f>(K118-J118)*I118*'Drug Cost Impact Summary'!$E$13</f>
        <v>#N/A</v>
      </c>
      <c r="P118" s="83" t="e">
        <f>NDC_Data[[#This Row],[Annual Spend at WAC]]-NDC_Data[[#This Row],[Annual Spend at 340B]]</f>
        <v>#N/A</v>
      </c>
      <c r="Q118" s="84" t="str">
        <f>IFERROR(NDC_Data[[#This Row],[Annual Inrease in Upfront Inventory Spend]]/NDC_Data[[#This Row],[Annual Spend at 340B]],"0")</f>
        <v>0</v>
      </c>
      <c r="R118" s="83" t="e">
        <f>NDC_Data[[#This Row],[Annual Impact of Lost COGS Discount]]+NDC_Data[[#This Row],[Annual Impact of Denied Rebates]]</f>
        <v>#N/A</v>
      </c>
      <c r="S118" s="85" t="str">
        <f>IFERROR(NDC_Data[[#This Row],[Total Annual Increase in Net Spend]]/NDC_Data[[#This Row],[Annual Spend at 340B]],"0")</f>
        <v>0</v>
      </c>
      <c r="T118" s="86"/>
      <c r="U118" s="87" t="e">
        <f>(NDC_Data[[#This Row],[WAC Price]]-NDC_Data[[#This Row],[340B Price]])*(NDC_Data[[#This Row],[Annual 340B Purchases]]/365*30)</f>
        <v>#N/A</v>
      </c>
      <c r="V118" s="83" t="e">
        <f>(NDC_Data[[#This Row],[WAC Price]]-NDC_Data[[#This Row],[340B Price]])*(NDC_Data[[#This Row],[Annual 340B Purchases]]/365*45)</f>
        <v>#N/A</v>
      </c>
      <c r="W118" s="83" t="e">
        <f>(NDC_Data[[#This Row],[WAC Price]]-NDC_Data[[#This Row],[340B Price]])*(NDC_Data[[#This Row],[Annual 340B Purchases]]/365*60)</f>
        <v>#N/A</v>
      </c>
      <c r="X118" s="88" t="e">
        <f>(NDC_Data[[#This Row],[WAC Price]]-NDC_Data[[#This Row],[340B Price]])*(NDC_Data[[#This Row],[Annual 340B Purchases]]/365*90)</f>
        <v>#N/A</v>
      </c>
      <c r="Z118" s="77"/>
      <c r="AA118" s="78"/>
    </row>
    <row r="119" spans="1:27" x14ac:dyDescent="0.25">
      <c r="A119" s="89">
        <v>6008061</v>
      </c>
      <c r="B119" s="90" t="s">
        <v>51</v>
      </c>
      <c r="C119" s="91" t="s">
        <v>234</v>
      </c>
      <c r="D119" s="91" t="s">
        <v>22</v>
      </c>
      <c r="E119" s="91" t="s">
        <v>101</v>
      </c>
      <c r="F119" s="91" t="s">
        <v>102</v>
      </c>
      <c r="G119" s="91" t="s">
        <v>102</v>
      </c>
      <c r="H119" s="91" t="s">
        <v>137</v>
      </c>
      <c r="I119" s="81">
        <f>SUMIFS('Historical Purchases'!Q:Q,'Historical Purchases'!N:N,NDC_Data[[#This Row],[NDC]])</f>
        <v>0</v>
      </c>
      <c r="J119" s="10" t="e">
        <f>_xlfn.XLOOKUP(NDC_Data[[#This Row],[NDC]],'Pricing Data'!C:C,'Pricing Data'!F:F)</f>
        <v>#N/A</v>
      </c>
      <c r="K119" s="11" t="e">
        <f>_xlfn.XLOOKUP(NDC_Data[[#This Row],[NDC]],'Pricing Data'!C:C,'Pricing Data'!J:J)</f>
        <v>#N/A</v>
      </c>
      <c r="L119" s="92" t="e">
        <f>I119*(J119-(NDC_Data[[#This Row],[340B Price]]*'Drug Cost Impact Summary'!$D$13))</f>
        <v>#N/A</v>
      </c>
      <c r="M119" s="92" t="e">
        <f>(NDC_Data[[#This Row],[WAC Price]])*(NDC_Data[[#This Row],[Annual 340B Purchases]])</f>
        <v>#N/A</v>
      </c>
      <c r="N119" s="93" t="e">
        <f>(NDC_Data[[#This Row],[340B Price]]*NDC_Data[[#This Row],[Annual 340B Purchases]])-NDC_Data[[#This Row],[Annual Spend at 340B]]</f>
        <v>#N/A</v>
      </c>
      <c r="O119" s="93" t="e">
        <f>(K119-J119)*I119*'Drug Cost Impact Summary'!$E$13</f>
        <v>#N/A</v>
      </c>
      <c r="P119" s="93" t="e">
        <f>NDC_Data[[#This Row],[Annual Spend at WAC]]-NDC_Data[[#This Row],[Annual Spend at 340B]]</f>
        <v>#N/A</v>
      </c>
      <c r="Q119" s="94" t="str">
        <f>IFERROR(NDC_Data[[#This Row],[Annual Inrease in Upfront Inventory Spend]]/NDC_Data[[#This Row],[Annual Spend at 340B]],"0")</f>
        <v>0</v>
      </c>
      <c r="R119" s="93" t="e">
        <f>NDC_Data[[#This Row],[Annual Impact of Lost COGS Discount]]+NDC_Data[[#This Row],[Annual Impact of Denied Rebates]]</f>
        <v>#N/A</v>
      </c>
      <c r="S119" s="95" t="str">
        <f>IFERROR(NDC_Data[[#This Row],[Total Annual Increase in Net Spend]]/NDC_Data[[#This Row],[Annual Spend at 340B]],"0")</f>
        <v>0</v>
      </c>
      <c r="T119" s="86"/>
      <c r="U119" s="96" t="e">
        <f>(NDC_Data[[#This Row],[WAC Price]]-NDC_Data[[#This Row],[340B Price]])*(NDC_Data[[#This Row],[Annual 340B Purchases]]/365*30)</f>
        <v>#N/A</v>
      </c>
      <c r="V119" s="93" t="e">
        <f>(NDC_Data[[#This Row],[WAC Price]]-NDC_Data[[#This Row],[340B Price]])*(NDC_Data[[#This Row],[Annual 340B Purchases]]/365*45)</f>
        <v>#N/A</v>
      </c>
      <c r="W119" s="93" t="e">
        <f>(NDC_Data[[#This Row],[WAC Price]]-NDC_Data[[#This Row],[340B Price]])*(NDC_Data[[#This Row],[Annual 340B Purchases]]/365*60)</f>
        <v>#N/A</v>
      </c>
      <c r="X119" s="97" t="e">
        <f>(NDC_Data[[#This Row],[WAC Price]]-NDC_Data[[#This Row],[340B Price]])*(NDC_Data[[#This Row],[Annual 340B Purchases]]/365*90)</f>
        <v>#N/A</v>
      </c>
      <c r="Z119" s="77"/>
      <c r="AA119" s="78"/>
    </row>
    <row r="120" spans="1:27" x14ac:dyDescent="0.25">
      <c r="A120" s="79">
        <v>6008062</v>
      </c>
      <c r="B120" s="80" t="s">
        <v>51</v>
      </c>
      <c r="C120" s="32" t="s">
        <v>234</v>
      </c>
      <c r="D120" s="32" t="s">
        <v>22</v>
      </c>
      <c r="E120" s="32" t="s">
        <v>101</v>
      </c>
      <c r="F120" s="32" t="s">
        <v>102</v>
      </c>
      <c r="G120" s="32" t="s">
        <v>102</v>
      </c>
      <c r="H120" s="32" t="s">
        <v>226</v>
      </c>
      <c r="I120" s="81">
        <f>SUMIFS('Historical Purchases'!Q:Q,'Historical Purchases'!N:N,NDC_Data[[#This Row],[NDC]])</f>
        <v>0</v>
      </c>
      <c r="J120" s="10" t="e">
        <f>_xlfn.XLOOKUP(NDC_Data[[#This Row],[NDC]],'Pricing Data'!C:C,'Pricing Data'!F:F)</f>
        <v>#N/A</v>
      </c>
      <c r="K120" s="11" t="e">
        <f>_xlfn.XLOOKUP(NDC_Data[[#This Row],[NDC]],'Pricing Data'!C:C,'Pricing Data'!J:J)</f>
        <v>#N/A</v>
      </c>
      <c r="L120" s="82" t="e">
        <f>I120*(J120-(NDC_Data[[#This Row],[340B Price]]*'Drug Cost Impact Summary'!$D$13))</f>
        <v>#N/A</v>
      </c>
      <c r="M120" s="82" t="e">
        <f>(NDC_Data[[#This Row],[WAC Price]])*(NDC_Data[[#This Row],[Annual 340B Purchases]])</f>
        <v>#N/A</v>
      </c>
      <c r="N120" s="83" t="e">
        <f>(NDC_Data[[#This Row],[340B Price]]*NDC_Data[[#This Row],[Annual 340B Purchases]])-NDC_Data[[#This Row],[Annual Spend at 340B]]</f>
        <v>#N/A</v>
      </c>
      <c r="O120" s="83" t="e">
        <f>(K120-J120)*I120*'Drug Cost Impact Summary'!$E$13</f>
        <v>#N/A</v>
      </c>
      <c r="P120" s="83" t="e">
        <f>NDC_Data[[#This Row],[Annual Spend at WAC]]-NDC_Data[[#This Row],[Annual Spend at 340B]]</f>
        <v>#N/A</v>
      </c>
      <c r="Q120" s="84" t="str">
        <f>IFERROR(NDC_Data[[#This Row],[Annual Inrease in Upfront Inventory Spend]]/NDC_Data[[#This Row],[Annual Spend at 340B]],"0")</f>
        <v>0</v>
      </c>
      <c r="R120" s="83" t="e">
        <f>NDC_Data[[#This Row],[Annual Impact of Lost COGS Discount]]+NDC_Data[[#This Row],[Annual Impact of Denied Rebates]]</f>
        <v>#N/A</v>
      </c>
      <c r="S120" s="85" t="str">
        <f>IFERROR(NDC_Data[[#This Row],[Total Annual Increase in Net Spend]]/NDC_Data[[#This Row],[Annual Spend at 340B]],"0")</f>
        <v>0</v>
      </c>
      <c r="T120" s="86"/>
      <c r="U120" s="87" t="e">
        <f>(NDC_Data[[#This Row],[WAC Price]]-NDC_Data[[#This Row],[340B Price]])*(NDC_Data[[#This Row],[Annual 340B Purchases]]/365*30)</f>
        <v>#N/A</v>
      </c>
      <c r="V120" s="83" t="e">
        <f>(NDC_Data[[#This Row],[WAC Price]]-NDC_Data[[#This Row],[340B Price]])*(NDC_Data[[#This Row],[Annual 340B Purchases]]/365*45)</f>
        <v>#N/A</v>
      </c>
      <c r="W120" s="83" t="e">
        <f>(NDC_Data[[#This Row],[WAC Price]]-NDC_Data[[#This Row],[340B Price]])*(NDC_Data[[#This Row],[Annual 340B Purchases]]/365*60)</f>
        <v>#N/A</v>
      </c>
      <c r="X120" s="88" t="e">
        <f>(NDC_Data[[#This Row],[WAC Price]]-NDC_Data[[#This Row],[340B Price]])*(NDC_Data[[#This Row],[Annual 340B Purchases]]/365*90)</f>
        <v>#N/A</v>
      </c>
      <c r="Z120" s="77"/>
      <c r="AA120" s="78"/>
    </row>
    <row r="121" spans="1:27" x14ac:dyDescent="0.25">
      <c r="A121" s="89">
        <v>6008082</v>
      </c>
      <c r="B121" s="90" t="s">
        <v>51</v>
      </c>
      <c r="C121" s="91" t="s">
        <v>234</v>
      </c>
      <c r="D121" s="91" t="s">
        <v>22</v>
      </c>
      <c r="E121" s="91" t="s">
        <v>101</v>
      </c>
      <c r="F121" s="91" t="s">
        <v>102</v>
      </c>
      <c r="G121" s="91" t="s">
        <v>102</v>
      </c>
      <c r="H121" s="91" t="s">
        <v>228</v>
      </c>
      <c r="I121" s="81">
        <f>SUMIFS('Historical Purchases'!Q:Q,'Historical Purchases'!N:N,NDC_Data[[#This Row],[NDC]])</f>
        <v>0</v>
      </c>
      <c r="J121" s="10" t="e">
        <f>_xlfn.XLOOKUP(NDC_Data[[#This Row],[NDC]],'Pricing Data'!C:C,'Pricing Data'!F:F)</f>
        <v>#N/A</v>
      </c>
      <c r="K121" s="11" t="e">
        <f>_xlfn.XLOOKUP(NDC_Data[[#This Row],[NDC]],'Pricing Data'!C:C,'Pricing Data'!J:J)</f>
        <v>#N/A</v>
      </c>
      <c r="L121" s="92" t="e">
        <f>I121*(J121-(NDC_Data[[#This Row],[340B Price]]*'Drug Cost Impact Summary'!$D$13))</f>
        <v>#N/A</v>
      </c>
      <c r="M121" s="92" t="e">
        <f>(NDC_Data[[#This Row],[WAC Price]])*(NDC_Data[[#This Row],[Annual 340B Purchases]])</f>
        <v>#N/A</v>
      </c>
      <c r="N121" s="93" t="e">
        <f>(NDC_Data[[#This Row],[340B Price]]*NDC_Data[[#This Row],[Annual 340B Purchases]])-NDC_Data[[#This Row],[Annual Spend at 340B]]</f>
        <v>#N/A</v>
      </c>
      <c r="O121" s="93" t="e">
        <f>(K121-J121)*I121*'Drug Cost Impact Summary'!$E$13</f>
        <v>#N/A</v>
      </c>
      <c r="P121" s="93" t="e">
        <f>NDC_Data[[#This Row],[Annual Spend at WAC]]-NDC_Data[[#This Row],[Annual Spend at 340B]]</f>
        <v>#N/A</v>
      </c>
      <c r="Q121" s="94" t="str">
        <f>IFERROR(NDC_Data[[#This Row],[Annual Inrease in Upfront Inventory Spend]]/NDC_Data[[#This Row],[Annual Spend at 340B]],"0")</f>
        <v>0</v>
      </c>
      <c r="R121" s="93" t="e">
        <f>NDC_Data[[#This Row],[Annual Impact of Lost COGS Discount]]+NDC_Data[[#This Row],[Annual Impact of Denied Rebates]]</f>
        <v>#N/A</v>
      </c>
      <c r="S121" s="95" t="str">
        <f>IFERROR(NDC_Data[[#This Row],[Total Annual Increase in Net Spend]]/NDC_Data[[#This Row],[Annual Spend at 340B]],"0")</f>
        <v>0</v>
      </c>
      <c r="T121" s="86"/>
      <c r="U121" s="96" t="e">
        <f>(NDC_Data[[#This Row],[WAC Price]]-NDC_Data[[#This Row],[340B Price]])*(NDC_Data[[#This Row],[Annual 340B Purchases]]/365*30)</f>
        <v>#N/A</v>
      </c>
      <c r="V121" s="93" t="e">
        <f>(NDC_Data[[#This Row],[WAC Price]]-NDC_Data[[#This Row],[340B Price]])*(NDC_Data[[#This Row],[Annual 340B Purchases]]/365*45)</f>
        <v>#N/A</v>
      </c>
      <c r="W121" s="93" t="e">
        <f>(NDC_Data[[#This Row],[WAC Price]]-NDC_Data[[#This Row],[340B Price]])*(NDC_Data[[#This Row],[Annual 340B Purchases]]/365*60)</f>
        <v>#N/A</v>
      </c>
      <c r="X121" s="97" t="e">
        <f>(NDC_Data[[#This Row],[WAC Price]]-NDC_Data[[#This Row],[340B Price]])*(NDC_Data[[#This Row],[Annual 340B Purchases]]/365*90)</f>
        <v>#N/A</v>
      </c>
      <c r="Z121" s="77"/>
      <c r="AA121" s="78"/>
    </row>
    <row r="122" spans="1:27" x14ac:dyDescent="0.25">
      <c r="A122" s="79">
        <v>6007861</v>
      </c>
      <c r="B122" s="80" t="s">
        <v>51</v>
      </c>
      <c r="C122" s="32" t="s">
        <v>235</v>
      </c>
      <c r="D122" s="32" t="s">
        <v>22</v>
      </c>
      <c r="E122" s="32" t="s">
        <v>101</v>
      </c>
      <c r="F122" s="32" t="s">
        <v>102</v>
      </c>
      <c r="G122" s="32" t="s">
        <v>102</v>
      </c>
      <c r="H122" s="32" t="s">
        <v>137</v>
      </c>
      <c r="I122" s="81">
        <f>SUMIFS('Historical Purchases'!Q:Q,'Historical Purchases'!N:N,NDC_Data[[#This Row],[NDC]])</f>
        <v>0</v>
      </c>
      <c r="J122" s="10" t="e">
        <f>_xlfn.XLOOKUP(NDC_Data[[#This Row],[NDC]],'Pricing Data'!C:C,'Pricing Data'!F:F)</f>
        <v>#N/A</v>
      </c>
      <c r="K122" s="11" t="e">
        <f>_xlfn.XLOOKUP(NDC_Data[[#This Row],[NDC]],'Pricing Data'!C:C,'Pricing Data'!J:J)</f>
        <v>#N/A</v>
      </c>
      <c r="L122" s="82" t="e">
        <f>I122*(J122-(NDC_Data[[#This Row],[340B Price]]*'Drug Cost Impact Summary'!$D$13))</f>
        <v>#N/A</v>
      </c>
      <c r="M122" s="82" t="e">
        <f>(NDC_Data[[#This Row],[WAC Price]])*(NDC_Data[[#This Row],[Annual 340B Purchases]])</f>
        <v>#N/A</v>
      </c>
      <c r="N122" s="83" t="e">
        <f>(NDC_Data[[#This Row],[340B Price]]*NDC_Data[[#This Row],[Annual 340B Purchases]])-NDC_Data[[#This Row],[Annual Spend at 340B]]</f>
        <v>#N/A</v>
      </c>
      <c r="O122" s="83" t="e">
        <f>(K122-J122)*I122*'Drug Cost Impact Summary'!$E$13</f>
        <v>#N/A</v>
      </c>
      <c r="P122" s="83" t="e">
        <f>NDC_Data[[#This Row],[Annual Spend at WAC]]-NDC_Data[[#This Row],[Annual Spend at 340B]]</f>
        <v>#N/A</v>
      </c>
      <c r="Q122" s="84" t="str">
        <f>IFERROR(NDC_Data[[#This Row],[Annual Inrease in Upfront Inventory Spend]]/NDC_Data[[#This Row],[Annual Spend at 340B]],"0")</f>
        <v>0</v>
      </c>
      <c r="R122" s="83" t="e">
        <f>NDC_Data[[#This Row],[Annual Impact of Lost COGS Discount]]+NDC_Data[[#This Row],[Annual Impact of Denied Rebates]]</f>
        <v>#N/A</v>
      </c>
      <c r="S122" s="85" t="str">
        <f>IFERROR(NDC_Data[[#This Row],[Total Annual Increase in Net Spend]]/NDC_Data[[#This Row],[Annual Spend at 340B]],"0")</f>
        <v>0</v>
      </c>
      <c r="T122" s="86"/>
      <c r="U122" s="87" t="e">
        <f>(NDC_Data[[#This Row],[WAC Price]]-NDC_Data[[#This Row],[340B Price]])*(NDC_Data[[#This Row],[Annual 340B Purchases]]/365*30)</f>
        <v>#N/A</v>
      </c>
      <c r="V122" s="83" t="e">
        <f>(NDC_Data[[#This Row],[WAC Price]]-NDC_Data[[#This Row],[340B Price]])*(NDC_Data[[#This Row],[Annual 340B Purchases]]/365*45)</f>
        <v>#N/A</v>
      </c>
      <c r="W122" s="83" t="e">
        <f>(NDC_Data[[#This Row],[WAC Price]]-NDC_Data[[#This Row],[340B Price]])*(NDC_Data[[#This Row],[Annual 340B Purchases]]/365*60)</f>
        <v>#N/A</v>
      </c>
      <c r="X122" s="88" t="e">
        <f>(NDC_Data[[#This Row],[WAC Price]]-NDC_Data[[#This Row],[340B Price]])*(NDC_Data[[#This Row],[Annual 340B Purchases]]/365*90)</f>
        <v>#N/A</v>
      </c>
      <c r="Z122" s="77"/>
      <c r="AA122" s="78"/>
    </row>
    <row r="123" spans="1:27" x14ac:dyDescent="0.25">
      <c r="A123" s="89">
        <v>6007862</v>
      </c>
      <c r="B123" s="90" t="s">
        <v>51</v>
      </c>
      <c r="C123" s="91" t="s">
        <v>235</v>
      </c>
      <c r="D123" s="91" t="s">
        <v>22</v>
      </c>
      <c r="E123" s="91" t="s">
        <v>101</v>
      </c>
      <c r="F123" s="91" t="s">
        <v>102</v>
      </c>
      <c r="G123" s="91" t="s">
        <v>102</v>
      </c>
      <c r="H123" s="91" t="s">
        <v>226</v>
      </c>
      <c r="I123" s="81">
        <f>SUMIFS('Historical Purchases'!Q:Q,'Historical Purchases'!N:N,NDC_Data[[#This Row],[NDC]])</f>
        <v>0</v>
      </c>
      <c r="J123" s="10" t="e">
        <f>_xlfn.XLOOKUP(NDC_Data[[#This Row],[NDC]],'Pricing Data'!C:C,'Pricing Data'!F:F)</f>
        <v>#N/A</v>
      </c>
      <c r="K123" s="11" t="e">
        <f>_xlfn.XLOOKUP(NDC_Data[[#This Row],[NDC]],'Pricing Data'!C:C,'Pricing Data'!J:J)</f>
        <v>#N/A</v>
      </c>
      <c r="L123" s="92" t="e">
        <f>I123*(J123-(NDC_Data[[#This Row],[340B Price]]*'Drug Cost Impact Summary'!$D$13))</f>
        <v>#N/A</v>
      </c>
      <c r="M123" s="92" t="e">
        <f>(NDC_Data[[#This Row],[WAC Price]])*(NDC_Data[[#This Row],[Annual 340B Purchases]])</f>
        <v>#N/A</v>
      </c>
      <c r="N123" s="93" t="e">
        <f>(NDC_Data[[#This Row],[340B Price]]*NDC_Data[[#This Row],[Annual 340B Purchases]])-NDC_Data[[#This Row],[Annual Spend at 340B]]</f>
        <v>#N/A</v>
      </c>
      <c r="O123" s="93" t="e">
        <f>(K123-J123)*I123*'Drug Cost Impact Summary'!$E$13</f>
        <v>#N/A</v>
      </c>
      <c r="P123" s="93" t="e">
        <f>NDC_Data[[#This Row],[Annual Spend at WAC]]-NDC_Data[[#This Row],[Annual Spend at 340B]]</f>
        <v>#N/A</v>
      </c>
      <c r="Q123" s="94" t="str">
        <f>IFERROR(NDC_Data[[#This Row],[Annual Inrease in Upfront Inventory Spend]]/NDC_Data[[#This Row],[Annual Spend at 340B]],"0")</f>
        <v>0</v>
      </c>
      <c r="R123" s="93" t="e">
        <f>NDC_Data[[#This Row],[Annual Impact of Lost COGS Discount]]+NDC_Data[[#This Row],[Annual Impact of Denied Rebates]]</f>
        <v>#N/A</v>
      </c>
      <c r="S123" s="95" t="str">
        <f>IFERROR(NDC_Data[[#This Row],[Total Annual Increase in Net Spend]]/NDC_Data[[#This Row],[Annual Spend at 340B]],"0")</f>
        <v>0</v>
      </c>
      <c r="T123" s="86"/>
      <c r="U123" s="96" t="e">
        <f>(NDC_Data[[#This Row],[WAC Price]]-NDC_Data[[#This Row],[340B Price]])*(NDC_Data[[#This Row],[Annual 340B Purchases]]/365*30)</f>
        <v>#N/A</v>
      </c>
      <c r="V123" s="93" t="e">
        <f>(NDC_Data[[#This Row],[WAC Price]]-NDC_Data[[#This Row],[340B Price]])*(NDC_Data[[#This Row],[Annual 340B Purchases]]/365*45)</f>
        <v>#N/A</v>
      </c>
      <c r="W123" s="93" t="e">
        <f>(NDC_Data[[#This Row],[WAC Price]]-NDC_Data[[#This Row],[340B Price]])*(NDC_Data[[#This Row],[Annual 340B Purchases]]/365*60)</f>
        <v>#N/A</v>
      </c>
      <c r="X123" s="97" t="e">
        <f>(NDC_Data[[#This Row],[WAC Price]]-NDC_Data[[#This Row],[340B Price]])*(NDC_Data[[#This Row],[Annual 340B Purchases]]/365*90)</f>
        <v>#N/A</v>
      </c>
      <c r="Z123" s="77"/>
      <c r="AA123" s="78"/>
    </row>
    <row r="124" spans="1:27" x14ac:dyDescent="0.25">
      <c r="A124" s="79">
        <v>6007882</v>
      </c>
      <c r="B124" s="80" t="s">
        <v>51</v>
      </c>
      <c r="C124" s="32" t="s">
        <v>235</v>
      </c>
      <c r="D124" s="32" t="s">
        <v>22</v>
      </c>
      <c r="E124" s="32" t="s">
        <v>101</v>
      </c>
      <c r="F124" s="32" t="s">
        <v>102</v>
      </c>
      <c r="G124" s="32" t="s">
        <v>102</v>
      </c>
      <c r="H124" s="32" t="s">
        <v>228</v>
      </c>
      <c r="I124" s="81">
        <f>SUMIFS('Historical Purchases'!Q:Q,'Historical Purchases'!N:N,NDC_Data[[#This Row],[NDC]])</f>
        <v>0</v>
      </c>
      <c r="J124" s="10" t="e">
        <f>_xlfn.XLOOKUP(NDC_Data[[#This Row],[NDC]],'Pricing Data'!C:C,'Pricing Data'!F:F)</f>
        <v>#N/A</v>
      </c>
      <c r="K124" s="11" t="e">
        <f>_xlfn.XLOOKUP(NDC_Data[[#This Row],[NDC]],'Pricing Data'!C:C,'Pricing Data'!J:J)</f>
        <v>#N/A</v>
      </c>
      <c r="L124" s="82" t="e">
        <f>I124*(J124-(NDC_Data[[#This Row],[340B Price]]*'Drug Cost Impact Summary'!$D$13))</f>
        <v>#N/A</v>
      </c>
      <c r="M124" s="82" t="e">
        <f>(NDC_Data[[#This Row],[WAC Price]])*(NDC_Data[[#This Row],[Annual 340B Purchases]])</f>
        <v>#N/A</v>
      </c>
      <c r="N124" s="83" t="e">
        <f>(NDC_Data[[#This Row],[340B Price]]*NDC_Data[[#This Row],[Annual 340B Purchases]])-NDC_Data[[#This Row],[Annual Spend at 340B]]</f>
        <v>#N/A</v>
      </c>
      <c r="O124" s="83" t="e">
        <f>(K124-J124)*I124*'Drug Cost Impact Summary'!$E$13</f>
        <v>#N/A</v>
      </c>
      <c r="P124" s="83" t="e">
        <f>NDC_Data[[#This Row],[Annual Spend at WAC]]-NDC_Data[[#This Row],[Annual Spend at 340B]]</f>
        <v>#N/A</v>
      </c>
      <c r="Q124" s="84" t="str">
        <f>IFERROR(NDC_Data[[#This Row],[Annual Inrease in Upfront Inventory Spend]]/NDC_Data[[#This Row],[Annual Spend at 340B]],"0")</f>
        <v>0</v>
      </c>
      <c r="R124" s="83" t="e">
        <f>NDC_Data[[#This Row],[Annual Impact of Lost COGS Discount]]+NDC_Data[[#This Row],[Annual Impact of Denied Rebates]]</f>
        <v>#N/A</v>
      </c>
      <c r="S124" s="85" t="str">
        <f>IFERROR(NDC_Data[[#This Row],[Total Annual Increase in Net Spend]]/NDC_Data[[#This Row],[Annual Spend at 340B]],"0")</f>
        <v>0</v>
      </c>
      <c r="T124" s="86"/>
      <c r="U124" s="87" t="e">
        <f>(NDC_Data[[#This Row],[WAC Price]]-NDC_Data[[#This Row],[340B Price]])*(NDC_Data[[#This Row],[Annual 340B Purchases]]/365*30)</f>
        <v>#N/A</v>
      </c>
      <c r="V124" s="83" t="e">
        <f>(NDC_Data[[#This Row],[WAC Price]]-NDC_Data[[#This Row],[340B Price]])*(NDC_Data[[#This Row],[Annual 340B Purchases]]/365*45)</f>
        <v>#N/A</v>
      </c>
      <c r="W124" s="83" t="e">
        <f>(NDC_Data[[#This Row],[WAC Price]]-NDC_Data[[#This Row],[340B Price]])*(NDC_Data[[#This Row],[Annual 340B Purchases]]/365*60)</f>
        <v>#N/A</v>
      </c>
      <c r="X124" s="88" t="e">
        <f>(NDC_Data[[#This Row],[WAC Price]]-NDC_Data[[#This Row],[340B Price]])*(NDC_Data[[#This Row],[Annual 340B Purchases]]/365*90)</f>
        <v>#N/A</v>
      </c>
      <c r="Z124" s="77"/>
      <c r="AA124" s="78"/>
    </row>
    <row r="125" spans="1:27" x14ac:dyDescent="0.25">
      <c r="A125" s="89">
        <v>456120130</v>
      </c>
      <c r="B125" s="90" t="s">
        <v>52</v>
      </c>
      <c r="C125" s="91" t="s">
        <v>116</v>
      </c>
      <c r="D125" s="91" t="s">
        <v>16</v>
      </c>
      <c r="E125" s="91" t="s">
        <v>101</v>
      </c>
      <c r="F125" s="91" t="s">
        <v>102</v>
      </c>
      <c r="G125" s="91" t="s">
        <v>102</v>
      </c>
      <c r="H125" s="91" t="s">
        <v>117</v>
      </c>
      <c r="I125" s="81">
        <f>SUMIFS('Historical Purchases'!Q:Q,'Historical Purchases'!N:N,NDC_Data[[#This Row],[NDC]])</f>
        <v>0</v>
      </c>
      <c r="J125" s="10" t="e">
        <f>_xlfn.XLOOKUP(NDC_Data[[#This Row],[NDC]],'Pricing Data'!C:C,'Pricing Data'!F:F)</f>
        <v>#N/A</v>
      </c>
      <c r="K125" s="11" t="e">
        <f>_xlfn.XLOOKUP(NDC_Data[[#This Row],[NDC]],'Pricing Data'!C:C,'Pricing Data'!J:J)</f>
        <v>#N/A</v>
      </c>
      <c r="L125" s="92" t="e">
        <f>I125*(J125-(NDC_Data[[#This Row],[340B Price]]*'Drug Cost Impact Summary'!$D$13))</f>
        <v>#N/A</v>
      </c>
      <c r="M125" s="92" t="e">
        <f>(NDC_Data[[#This Row],[WAC Price]])*(NDC_Data[[#This Row],[Annual 340B Purchases]])</f>
        <v>#N/A</v>
      </c>
      <c r="N125" s="93" t="e">
        <f>(NDC_Data[[#This Row],[340B Price]]*NDC_Data[[#This Row],[Annual 340B Purchases]])-NDC_Data[[#This Row],[Annual Spend at 340B]]</f>
        <v>#N/A</v>
      </c>
      <c r="O125" s="93" t="e">
        <f>(K125-J125)*I125*'Drug Cost Impact Summary'!$E$13</f>
        <v>#N/A</v>
      </c>
      <c r="P125" s="93" t="e">
        <f>NDC_Data[[#This Row],[Annual Spend at WAC]]-NDC_Data[[#This Row],[Annual Spend at 340B]]</f>
        <v>#N/A</v>
      </c>
      <c r="Q125" s="94" t="str">
        <f>IFERROR(NDC_Data[[#This Row],[Annual Inrease in Upfront Inventory Spend]]/NDC_Data[[#This Row],[Annual Spend at 340B]],"0")</f>
        <v>0</v>
      </c>
      <c r="R125" s="93" t="e">
        <f>NDC_Data[[#This Row],[Annual Impact of Lost COGS Discount]]+NDC_Data[[#This Row],[Annual Impact of Denied Rebates]]</f>
        <v>#N/A</v>
      </c>
      <c r="S125" s="95" t="str">
        <f>IFERROR(NDC_Data[[#This Row],[Total Annual Increase in Net Spend]]/NDC_Data[[#This Row],[Annual Spend at 340B]],"0")</f>
        <v>0</v>
      </c>
      <c r="T125" s="86"/>
      <c r="U125" s="96" t="e">
        <f>(NDC_Data[[#This Row],[WAC Price]]-NDC_Data[[#This Row],[340B Price]])*(NDC_Data[[#This Row],[Annual 340B Purchases]]/365*30)</f>
        <v>#N/A</v>
      </c>
      <c r="V125" s="93" t="e">
        <f>(NDC_Data[[#This Row],[WAC Price]]-NDC_Data[[#This Row],[340B Price]])*(NDC_Data[[#This Row],[Annual 340B Purchases]]/365*45)</f>
        <v>#N/A</v>
      </c>
      <c r="W125" s="93" t="e">
        <f>(NDC_Data[[#This Row],[WAC Price]]-NDC_Data[[#This Row],[340B Price]])*(NDC_Data[[#This Row],[Annual 340B Purchases]]/365*60)</f>
        <v>#N/A</v>
      </c>
      <c r="X125" s="97" t="e">
        <f>(NDC_Data[[#This Row],[WAC Price]]-NDC_Data[[#This Row],[340B Price]])*(NDC_Data[[#This Row],[Annual 340B Purchases]]/365*90)</f>
        <v>#N/A</v>
      </c>
      <c r="Z125" s="77"/>
      <c r="AA125" s="78"/>
    </row>
    <row r="126" spans="1:27" x14ac:dyDescent="0.25">
      <c r="A126" s="79">
        <v>456120230</v>
      </c>
      <c r="B126" s="80" t="s">
        <v>52</v>
      </c>
      <c r="C126" s="32" t="s">
        <v>118</v>
      </c>
      <c r="D126" s="32" t="s">
        <v>16</v>
      </c>
      <c r="E126" s="32" t="s">
        <v>101</v>
      </c>
      <c r="F126" s="32" t="s">
        <v>102</v>
      </c>
      <c r="G126" s="32" t="s">
        <v>102</v>
      </c>
      <c r="H126" s="32" t="s">
        <v>117</v>
      </c>
      <c r="I126" s="81">
        <f>SUMIFS('Historical Purchases'!Q:Q,'Historical Purchases'!N:N,NDC_Data[[#This Row],[NDC]])</f>
        <v>0</v>
      </c>
      <c r="J126" s="10" t="e">
        <f>_xlfn.XLOOKUP(NDC_Data[[#This Row],[NDC]],'Pricing Data'!C:C,'Pricing Data'!F:F)</f>
        <v>#N/A</v>
      </c>
      <c r="K126" s="11" t="e">
        <f>_xlfn.XLOOKUP(NDC_Data[[#This Row],[NDC]],'Pricing Data'!C:C,'Pricing Data'!J:J)</f>
        <v>#N/A</v>
      </c>
      <c r="L126" s="82" t="e">
        <f>I126*(J126-(NDC_Data[[#This Row],[340B Price]]*'Drug Cost Impact Summary'!$D$13))</f>
        <v>#N/A</v>
      </c>
      <c r="M126" s="82" t="e">
        <f>(NDC_Data[[#This Row],[WAC Price]])*(NDC_Data[[#This Row],[Annual 340B Purchases]])</f>
        <v>#N/A</v>
      </c>
      <c r="N126" s="83" t="e">
        <f>(NDC_Data[[#This Row],[340B Price]]*NDC_Data[[#This Row],[Annual 340B Purchases]])-NDC_Data[[#This Row],[Annual Spend at 340B]]</f>
        <v>#N/A</v>
      </c>
      <c r="O126" s="83" t="e">
        <f>(K126-J126)*I126*'Drug Cost Impact Summary'!$E$13</f>
        <v>#N/A</v>
      </c>
      <c r="P126" s="83" t="e">
        <f>NDC_Data[[#This Row],[Annual Spend at WAC]]-NDC_Data[[#This Row],[Annual Spend at 340B]]</f>
        <v>#N/A</v>
      </c>
      <c r="Q126" s="84" t="str">
        <f>IFERROR(NDC_Data[[#This Row],[Annual Inrease in Upfront Inventory Spend]]/NDC_Data[[#This Row],[Annual Spend at 340B]],"0")</f>
        <v>0</v>
      </c>
      <c r="R126" s="83" t="e">
        <f>NDC_Data[[#This Row],[Annual Impact of Lost COGS Discount]]+NDC_Data[[#This Row],[Annual Impact of Denied Rebates]]</f>
        <v>#N/A</v>
      </c>
      <c r="S126" s="85" t="str">
        <f>IFERROR(NDC_Data[[#This Row],[Total Annual Increase in Net Spend]]/NDC_Data[[#This Row],[Annual Spend at 340B]],"0")</f>
        <v>0</v>
      </c>
      <c r="T126" s="86"/>
      <c r="U126" s="87" t="e">
        <f>(NDC_Data[[#This Row],[WAC Price]]-NDC_Data[[#This Row],[340B Price]])*(NDC_Data[[#This Row],[Annual 340B Purchases]]/365*30)</f>
        <v>#N/A</v>
      </c>
      <c r="V126" s="83" t="e">
        <f>(NDC_Data[[#This Row],[WAC Price]]-NDC_Data[[#This Row],[340B Price]])*(NDC_Data[[#This Row],[Annual 340B Purchases]]/365*45)</f>
        <v>#N/A</v>
      </c>
      <c r="W126" s="83" t="e">
        <f>(NDC_Data[[#This Row],[WAC Price]]-NDC_Data[[#This Row],[340B Price]])*(NDC_Data[[#This Row],[Annual 340B Purchases]]/365*60)</f>
        <v>#N/A</v>
      </c>
      <c r="X126" s="88" t="e">
        <f>(NDC_Data[[#This Row],[WAC Price]]-NDC_Data[[#This Row],[340B Price]])*(NDC_Data[[#This Row],[Annual 340B Purchases]]/365*90)</f>
        <v>#N/A</v>
      </c>
      <c r="Z126" s="77"/>
      <c r="AA126" s="78"/>
    </row>
    <row r="127" spans="1:27" x14ac:dyDescent="0.25">
      <c r="A127" s="89">
        <v>456120330</v>
      </c>
      <c r="B127" s="90" t="s">
        <v>52</v>
      </c>
      <c r="C127" s="91" t="s">
        <v>119</v>
      </c>
      <c r="D127" s="91" t="s">
        <v>16</v>
      </c>
      <c r="E127" s="91" t="s">
        <v>101</v>
      </c>
      <c r="F127" s="91" t="s">
        <v>102</v>
      </c>
      <c r="G127" s="91" t="s">
        <v>102</v>
      </c>
      <c r="H127" s="91" t="s">
        <v>117</v>
      </c>
      <c r="I127" s="81">
        <f>SUMIFS('Historical Purchases'!Q:Q,'Historical Purchases'!N:N,NDC_Data[[#This Row],[NDC]])</f>
        <v>0</v>
      </c>
      <c r="J127" s="10" t="e">
        <f>_xlfn.XLOOKUP(NDC_Data[[#This Row],[NDC]],'Pricing Data'!C:C,'Pricing Data'!F:F)</f>
        <v>#N/A</v>
      </c>
      <c r="K127" s="11" t="e">
        <f>_xlfn.XLOOKUP(NDC_Data[[#This Row],[NDC]],'Pricing Data'!C:C,'Pricing Data'!J:J)</f>
        <v>#N/A</v>
      </c>
      <c r="L127" s="92" t="e">
        <f>I127*(J127-(NDC_Data[[#This Row],[340B Price]]*'Drug Cost Impact Summary'!$D$13))</f>
        <v>#N/A</v>
      </c>
      <c r="M127" s="92" t="e">
        <f>(NDC_Data[[#This Row],[WAC Price]])*(NDC_Data[[#This Row],[Annual 340B Purchases]])</f>
        <v>#N/A</v>
      </c>
      <c r="N127" s="93" t="e">
        <f>(NDC_Data[[#This Row],[340B Price]]*NDC_Data[[#This Row],[Annual 340B Purchases]])-NDC_Data[[#This Row],[Annual Spend at 340B]]</f>
        <v>#N/A</v>
      </c>
      <c r="O127" s="93" t="e">
        <f>(K127-J127)*I127*'Drug Cost Impact Summary'!$E$13</f>
        <v>#N/A</v>
      </c>
      <c r="P127" s="93" t="e">
        <f>NDC_Data[[#This Row],[Annual Spend at WAC]]-NDC_Data[[#This Row],[Annual Spend at 340B]]</f>
        <v>#N/A</v>
      </c>
      <c r="Q127" s="94" t="str">
        <f>IFERROR(NDC_Data[[#This Row],[Annual Inrease in Upfront Inventory Spend]]/NDC_Data[[#This Row],[Annual Spend at 340B]],"0")</f>
        <v>0</v>
      </c>
      <c r="R127" s="93" t="e">
        <f>NDC_Data[[#This Row],[Annual Impact of Lost COGS Discount]]+NDC_Data[[#This Row],[Annual Impact of Denied Rebates]]</f>
        <v>#N/A</v>
      </c>
      <c r="S127" s="95" t="str">
        <f>IFERROR(NDC_Data[[#This Row],[Total Annual Increase in Net Spend]]/NDC_Data[[#This Row],[Annual Spend at 340B]],"0")</f>
        <v>0</v>
      </c>
      <c r="T127" s="86"/>
      <c r="U127" s="96" t="e">
        <f>(NDC_Data[[#This Row],[WAC Price]]-NDC_Data[[#This Row],[340B Price]])*(NDC_Data[[#This Row],[Annual 340B Purchases]]/365*30)</f>
        <v>#N/A</v>
      </c>
      <c r="V127" s="93" t="e">
        <f>(NDC_Data[[#This Row],[WAC Price]]-NDC_Data[[#This Row],[340B Price]])*(NDC_Data[[#This Row],[Annual 340B Purchases]]/365*45)</f>
        <v>#N/A</v>
      </c>
      <c r="W127" s="93" t="e">
        <f>(NDC_Data[[#This Row],[WAC Price]]-NDC_Data[[#This Row],[340B Price]])*(NDC_Data[[#This Row],[Annual 340B Purchases]]/365*60)</f>
        <v>#N/A</v>
      </c>
      <c r="X127" s="97" t="e">
        <f>(NDC_Data[[#This Row],[WAC Price]]-NDC_Data[[#This Row],[340B Price]])*(NDC_Data[[#This Row],[Annual 340B Purchases]]/365*90)</f>
        <v>#N/A</v>
      </c>
      <c r="Z127" s="77"/>
      <c r="AA127" s="78"/>
    </row>
    <row r="128" spans="1:27" x14ac:dyDescent="0.25">
      <c r="A128" s="79">
        <v>597014360</v>
      </c>
      <c r="B128" s="80" t="s">
        <v>53</v>
      </c>
      <c r="C128" s="32" t="s">
        <v>152</v>
      </c>
      <c r="D128" s="32" t="s">
        <v>19</v>
      </c>
      <c r="E128" s="32" t="s">
        <v>101</v>
      </c>
      <c r="F128" s="32" t="s">
        <v>102</v>
      </c>
      <c r="G128" s="32" t="s">
        <v>102</v>
      </c>
      <c r="H128" s="32" t="s">
        <v>137</v>
      </c>
      <c r="I128" s="81">
        <f>SUMIFS('Historical Purchases'!Q:Q,'Historical Purchases'!N:N,NDC_Data[[#This Row],[NDC]])</f>
        <v>0</v>
      </c>
      <c r="J128" s="10" t="e">
        <f>_xlfn.XLOOKUP(NDC_Data[[#This Row],[NDC]],'Pricing Data'!C:C,'Pricing Data'!F:F)</f>
        <v>#N/A</v>
      </c>
      <c r="K128" s="11" t="e">
        <f>_xlfn.XLOOKUP(NDC_Data[[#This Row],[NDC]],'Pricing Data'!C:C,'Pricing Data'!J:J)</f>
        <v>#N/A</v>
      </c>
      <c r="L128" s="82" t="e">
        <f>I128*(J128-(NDC_Data[[#This Row],[340B Price]]*'Drug Cost Impact Summary'!$D$13))</f>
        <v>#N/A</v>
      </c>
      <c r="M128" s="82" t="e">
        <f>(NDC_Data[[#This Row],[WAC Price]])*(NDC_Data[[#This Row],[Annual 340B Purchases]])</f>
        <v>#N/A</v>
      </c>
      <c r="N128" s="83" t="e">
        <f>(NDC_Data[[#This Row],[340B Price]]*NDC_Data[[#This Row],[Annual 340B Purchases]])-NDC_Data[[#This Row],[Annual Spend at 340B]]</f>
        <v>#N/A</v>
      </c>
      <c r="O128" s="83" t="e">
        <f>(K128-J128)*I128*'Drug Cost Impact Summary'!$E$13</f>
        <v>#N/A</v>
      </c>
      <c r="P128" s="83" t="e">
        <f>NDC_Data[[#This Row],[Annual Spend at WAC]]-NDC_Data[[#This Row],[Annual Spend at 340B]]</f>
        <v>#N/A</v>
      </c>
      <c r="Q128" s="84" t="str">
        <f>IFERROR(NDC_Data[[#This Row],[Annual Inrease in Upfront Inventory Spend]]/NDC_Data[[#This Row],[Annual Spend at 340B]],"0")</f>
        <v>0</v>
      </c>
      <c r="R128" s="83" t="e">
        <f>NDC_Data[[#This Row],[Annual Impact of Lost COGS Discount]]+NDC_Data[[#This Row],[Annual Impact of Denied Rebates]]</f>
        <v>#N/A</v>
      </c>
      <c r="S128" s="85" t="str">
        <f>IFERROR(NDC_Data[[#This Row],[Total Annual Increase in Net Spend]]/NDC_Data[[#This Row],[Annual Spend at 340B]],"0")</f>
        <v>0</v>
      </c>
      <c r="T128" s="86"/>
      <c r="U128" s="87" t="e">
        <f>(NDC_Data[[#This Row],[WAC Price]]-NDC_Data[[#This Row],[340B Price]])*(NDC_Data[[#This Row],[Annual 340B Purchases]]/365*30)</f>
        <v>#N/A</v>
      </c>
      <c r="V128" s="83" t="e">
        <f>(NDC_Data[[#This Row],[WAC Price]]-NDC_Data[[#This Row],[340B Price]])*(NDC_Data[[#This Row],[Annual 340B Purchases]]/365*45)</f>
        <v>#N/A</v>
      </c>
      <c r="W128" s="83" t="e">
        <f>(NDC_Data[[#This Row],[WAC Price]]-NDC_Data[[#This Row],[340B Price]])*(NDC_Data[[#This Row],[Annual 340B Purchases]]/365*60)</f>
        <v>#N/A</v>
      </c>
      <c r="X128" s="88" t="e">
        <f>(NDC_Data[[#This Row],[WAC Price]]-NDC_Data[[#This Row],[340B Price]])*(NDC_Data[[#This Row],[Annual 340B Purchases]]/365*90)</f>
        <v>#N/A</v>
      </c>
      <c r="Z128" s="77"/>
      <c r="AA128" s="78"/>
    </row>
    <row r="129" spans="1:27" x14ac:dyDescent="0.25">
      <c r="A129" s="89">
        <v>597014560</v>
      </c>
      <c r="B129" s="90" t="s">
        <v>53</v>
      </c>
      <c r="C129" s="91" t="s">
        <v>153</v>
      </c>
      <c r="D129" s="91" t="s">
        <v>19</v>
      </c>
      <c r="E129" s="91" t="s">
        <v>101</v>
      </c>
      <c r="F129" s="91" t="s">
        <v>102</v>
      </c>
      <c r="G129" s="91" t="s">
        <v>102</v>
      </c>
      <c r="H129" s="91" t="s">
        <v>137</v>
      </c>
      <c r="I129" s="81">
        <f>SUMIFS('Historical Purchases'!Q:Q,'Historical Purchases'!N:N,NDC_Data[[#This Row],[NDC]])</f>
        <v>0</v>
      </c>
      <c r="J129" s="10" t="e">
        <f>_xlfn.XLOOKUP(NDC_Data[[#This Row],[NDC]],'Pricing Data'!C:C,'Pricing Data'!F:F)</f>
        <v>#N/A</v>
      </c>
      <c r="K129" s="11" t="e">
        <f>_xlfn.XLOOKUP(NDC_Data[[#This Row],[NDC]],'Pricing Data'!C:C,'Pricing Data'!J:J)</f>
        <v>#N/A</v>
      </c>
      <c r="L129" s="92" t="e">
        <f>I129*(J129-(NDC_Data[[#This Row],[340B Price]]*'Drug Cost Impact Summary'!$D$13))</f>
        <v>#N/A</v>
      </c>
      <c r="M129" s="92" t="e">
        <f>(NDC_Data[[#This Row],[WAC Price]])*(NDC_Data[[#This Row],[Annual 340B Purchases]])</f>
        <v>#N/A</v>
      </c>
      <c r="N129" s="93" t="e">
        <f>(NDC_Data[[#This Row],[340B Price]]*NDC_Data[[#This Row],[Annual 340B Purchases]])-NDC_Data[[#This Row],[Annual Spend at 340B]]</f>
        <v>#N/A</v>
      </c>
      <c r="O129" s="93" t="e">
        <f>(K129-J129)*I129*'Drug Cost Impact Summary'!$E$13</f>
        <v>#N/A</v>
      </c>
      <c r="P129" s="93" t="e">
        <f>NDC_Data[[#This Row],[Annual Spend at WAC]]-NDC_Data[[#This Row],[Annual Spend at 340B]]</f>
        <v>#N/A</v>
      </c>
      <c r="Q129" s="94" t="str">
        <f>IFERROR(NDC_Data[[#This Row],[Annual Inrease in Upfront Inventory Spend]]/NDC_Data[[#This Row],[Annual Spend at 340B]],"0")</f>
        <v>0</v>
      </c>
      <c r="R129" s="93" t="e">
        <f>NDC_Data[[#This Row],[Annual Impact of Lost COGS Discount]]+NDC_Data[[#This Row],[Annual Impact of Denied Rebates]]</f>
        <v>#N/A</v>
      </c>
      <c r="S129" s="95" t="str">
        <f>IFERROR(NDC_Data[[#This Row],[Total Annual Increase in Net Spend]]/NDC_Data[[#This Row],[Annual Spend at 340B]],"0")</f>
        <v>0</v>
      </c>
      <c r="T129" s="86"/>
      <c r="U129" s="96" t="e">
        <f>(NDC_Data[[#This Row],[WAC Price]]-NDC_Data[[#This Row],[340B Price]])*(NDC_Data[[#This Row],[Annual 340B Purchases]]/365*30)</f>
        <v>#N/A</v>
      </c>
      <c r="V129" s="93" t="e">
        <f>(NDC_Data[[#This Row],[WAC Price]]-NDC_Data[[#This Row],[340B Price]])*(NDC_Data[[#This Row],[Annual 340B Purchases]]/365*45)</f>
        <v>#N/A</v>
      </c>
      <c r="W129" s="93" t="e">
        <f>(NDC_Data[[#This Row],[WAC Price]]-NDC_Data[[#This Row],[340B Price]])*(NDC_Data[[#This Row],[Annual 340B Purchases]]/365*60)</f>
        <v>#N/A</v>
      </c>
      <c r="X129" s="97" t="e">
        <f>(NDC_Data[[#This Row],[WAC Price]]-NDC_Data[[#This Row],[340B Price]])*(NDC_Data[[#This Row],[Annual 340B Purchases]]/365*90)</f>
        <v>#N/A</v>
      </c>
      <c r="Z129" s="77"/>
      <c r="AA129" s="78"/>
    </row>
    <row r="130" spans="1:27" x14ac:dyDescent="0.25">
      <c r="A130" s="79">
        <v>55513050855</v>
      </c>
      <c r="B130" s="80" t="s">
        <v>132</v>
      </c>
      <c r="C130" s="32" t="s">
        <v>133</v>
      </c>
      <c r="D130" s="32" t="s">
        <v>17</v>
      </c>
      <c r="E130" s="32" t="s">
        <v>101</v>
      </c>
      <c r="F130" s="32" t="s">
        <v>102</v>
      </c>
      <c r="G130" s="32" t="s">
        <v>102</v>
      </c>
      <c r="H130" s="32" t="s">
        <v>134</v>
      </c>
      <c r="I130" s="81">
        <f>SUMIFS('Historical Purchases'!Q:Q,'Historical Purchases'!N:N,NDC_Data[[#This Row],[NDC]])</f>
        <v>0</v>
      </c>
      <c r="J130" s="10" t="e">
        <f>_xlfn.XLOOKUP(NDC_Data[[#This Row],[NDC]],'Pricing Data'!C:C,'Pricing Data'!F:F)</f>
        <v>#N/A</v>
      </c>
      <c r="K130" s="11" t="e">
        <f>_xlfn.XLOOKUP(NDC_Data[[#This Row],[NDC]],'Pricing Data'!C:C,'Pricing Data'!J:J)</f>
        <v>#N/A</v>
      </c>
      <c r="L130" s="82" t="e">
        <f>I130*(J130-(NDC_Data[[#This Row],[340B Price]]*'Drug Cost Impact Summary'!$D$13))</f>
        <v>#N/A</v>
      </c>
      <c r="M130" s="82" t="e">
        <f>(NDC_Data[[#This Row],[WAC Price]])*(NDC_Data[[#This Row],[Annual 340B Purchases]])</f>
        <v>#N/A</v>
      </c>
      <c r="N130" s="83" t="e">
        <f>(NDC_Data[[#This Row],[340B Price]]*NDC_Data[[#This Row],[Annual 340B Purchases]])-NDC_Data[[#This Row],[Annual Spend at 340B]]</f>
        <v>#N/A</v>
      </c>
      <c r="O130" s="83" t="e">
        <f>(K130-J130)*I130*'Drug Cost Impact Summary'!$E$13</f>
        <v>#N/A</v>
      </c>
      <c r="P130" s="83" t="e">
        <f>NDC_Data[[#This Row],[Annual Spend at WAC]]-NDC_Data[[#This Row],[Annual Spend at 340B]]</f>
        <v>#N/A</v>
      </c>
      <c r="Q130" s="84" t="str">
        <f>IFERROR(NDC_Data[[#This Row],[Annual Inrease in Upfront Inventory Spend]]/NDC_Data[[#This Row],[Annual Spend at 340B]],"0")</f>
        <v>0</v>
      </c>
      <c r="R130" s="83" t="e">
        <f>NDC_Data[[#This Row],[Annual Impact of Lost COGS Discount]]+NDC_Data[[#This Row],[Annual Impact of Denied Rebates]]</f>
        <v>#N/A</v>
      </c>
      <c r="S130" s="85" t="str">
        <f>IFERROR(NDC_Data[[#This Row],[Total Annual Increase in Net Spend]]/NDC_Data[[#This Row],[Annual Spend at 340B]],"0")</f>
        <v>0</v>
      </c>
      <c r="T130" s="86"/>
      <c r="U130" s="87" t="e">
        <f>(NDC_Data[[#This Row],[WAC Price]]-NDC_Data[[#This Row],[340B Price]])*(NDC_Data[[#This Row],[Annual 340B Purchases]]/365*30)</f>
        <v>#N/A</v>
      </c>
      <c r="V130" s="83" t="e">
        <f>(NDC_Data[[#This Row],[WAC Price]]-NDC_Data[[#This Row],[340B Price]])*(NDC_Data[[#This Row],[Annual 340B Purchases]]/365*45)</f>
        <v>#N/A</v>
      </c>
      <c r="W130" s="83" t="e">
        <f>(NDC_Data[[#This Row],[WAC Price]]-NDC_Data[[#This Row],[340B Price]])*(NDC_Data[[#This Row],[Annual 340B Purchases]]/365*60)</f>
        <v>#N/A</v>
      </c>
      <c r="X130" s="88" t="e">
        <f>(NDC_Data[[#This Row],[WAC Price]]-NDC_Data[[#This Row],[340B Price]])*(NDC_Data[[#This Row],[Annual 340B Purchases]]/365*90)</f>
        <v>#N/A</v>
      </c>
      <c r="Z130" s="77"/>
      <c r="AA130" s="78"/>
    </row>
    <row r="131" spans="1:27" x14ac:dyDescent="0.25">
      <c r="A131" s="89">
        <v>55513036955</v>
      </c>
      <c r="B131" s="90" t="s">
        <v>132</v>
      </c>
      <c r="C131" s="91" t="s">
        <v>135</v>
      </c>
      <c r="D131" s="91" t="s">
        <v>17</v>
      </c>
      <c r="E131" s="91" t="s">
        <v>101</v>
      </c>
      <c r="F131" s="91" t="s">
        <v>102</v>
      </c>
      <c r="G131" s="91" t="s">
        <v>102</v>
      </c>
      <c r="H131" s="91" t="s">
        <v>134</v>
      </c>
      <c r="I131" s="81">
        <f>SUMIFS('Historical Purchases'!Q:Q,'Historical Purchases'!N:N,NDC_Data[[#This Row],[NDC]])</f>
        <v>0</v>
      </c>
      <c r="J131" s="10" t="e">
        <f>_xlfn.XLOOKUP(NDC_Data[[#This Row],[NDC]],'Pricing Data'!C:C,'Pricing Data'!F:F)</f>
        <v>#N/A</v>
      </c>
      <c r="K131" s="11" t="e">
        <f>_xlfn.XLOOKUP(NDC_Data[[#This Row],[NDC]],'Pricing Data'!C:C,'Pricing Data'!J:J)</f>
        <v>#N/A</v>
      </c>
      <c r="L131" s="92" t="e">
        <f>I131*(J131-(NDC_Data[[#This Row],[340B Price]]*'Drug Cost Impact Summary'!$D$13))</f>
        <v>#N/A</v>
      </c>
      <c r="M131" s="92" t="e">
        <f>(NDC_Data[[#This Row],[WAC Price]])*(NDC_Data[[#This Row],[Annual 340B Purchases]])</f>
        <v>#N/A</v>
      </c>
      <c r="N131" s="93" t="e">
        <f>(NDC_Data[[#This Row],[340B Price]]*NDC_Data[[#This Row],[Annual 340B Purchases]])-NDC_Data[[#This Row],[Annual Spend at 340B]]</f>
        <v>#N/A</v>
      </c>
      <c r="O131" s="93" t="e">
        <f>(K131-J131)*I131*'Drug Cost Impact Summary'!$E$13</f>
        <v>#N/A</v>
      </c>
      <c r="P131" s="93" t="e">
        <f>NDC_Data[[#This Row],[Annual Spend at WAC]]-NDC_Data[[#This Row],[Annual Spend at 340B]]</f>
        <v>#N/A</v>
      </c>
      <c r="Q131" s="94" t="str">
        <f>IFERROR(NDC_Data[[#This Row],[Annual Inrease in Upfront Inventory Spend]]/NDC_Data[[#This Row],[Annual Spend at 340B]],"0")</f>
        <v>0</v>
      </c>
      <c r="R131" s="93" t="e">
        <f>NDC_Data[[#This Row],[Annual Impact of Lost COGS Discount]]+NDC_Data[[#This Row],[Annual Impact of Denied Rebates]]</f>
        <v>#N/A</v>
      </c>
      <c r="S131" s="95" t="str">
        <f>IFERROR(NDC_Data[[#This Row],[Total Annual Increase in Net Spend]]/NDC_Data[[#This Row],[Annual Spend at 340B]],"0")</f>
        <v>0</v>
      </c>
      <c r="T131" s="86"/>
      <c r="U131" s="96" t="e">
        <f>(NDC_Data[[#This Row],[WAC Price]]-NDC_Data[[#This Row],[340B Price]])*(NDC_Data[[#This Row],[Annual 340B Purchases]]/365*30)</f>
        <v>#N/A</v>
      </c>
      <c r="V131" s="93" t="e">
        <f>(NDC_Data[[#This Row],[WAC Price]]-NDC_Data[[#This Row],[340B Price]])*(NDC_Data[[#This Row],[Annual 340B Purchases]]/365*45)</f>
        <v>#N/A</v>
      </c>
      <c r="W131" s="93" t="e">
        <f>(NDC_Data[[#This Row],[WAC Price]]-NDC_Data[[#This Row],[340B Price]])*(NDC_Data[[#This Row],[Annual 340B Purchases]]/365*60)</f>
        <v>#N/A</v>
      </c>
      <c r="X131" s="97" t="e">
        <f>(NDC_Data[[#This Row],[WAC Price]]-NDC_Data[[#This Row],[340B Price]])*(NDC_Data[[#This Row],[Annual 340B Purchases]]/365*90)</f>
        <v>#N/A</v>
      </c>
      <c r="Z131" s="77"/>
      <c r="AA131" s="78"/>
    </row>
    <row r="132" spans="1:27" x14ac:dyDescent="0.25">
      <c r="A132" s="79">
        <v>55513049760</v>
      </c>
      <c r="B132" s="80" t="s">
        <v>132</v>
      </c>
      <c r="C132" s="32" t="s">
        <v>136</v>
      </c>
      <c r="D132" s="32" t="s">
        <v>17</v>
      </c>
      <c r="E132" s="32" t="s">
        <v>101</v>
      </c>
      <c r="F132" s="32" t="s">
        <v>102</v>
      </c>
      <c r="G132" s="32" t="s">
        <v>102</v>
      </c>
      <c r="H132" s="32" t="s">
        <v>137</v>
      </c>
      <c r="I132" s="81">
        <f>SUMIFS('Historical Purchases'!Q:Q,'Historical Purchases'!N:N,NDC_Data[[#This Row],[NDC]])</f>
        <v>0</v>
      </c>
      <c r="J132" s="10" t="e">
        <f>_xlfn.XLOOKUP(NDC_Data[[#This Row],[NDC]],'Pricing Data'!C:C,'Pricing Data'!F:F)</f>
        <v>#N/A</v>
      </c>
      <c r="K132" s="11" t="e">
        <f>_xlfn.XLOOKUP(NDC_Data[[#This Row],[NDC]],'Pricing Data'!C:C,'Pricing Data'!J:J)</f>
        <v>#N/A</v>
      </c>
      <c r="L132" s="82" t="e">
        <f>I132*(J132-(NDC_Data[[#This Row],[340B Price]]*'Drug Cost Impact Summary'!$D$13))</f>
        <v>#N/A</v>
      </c>
      <c r="M132" s="82" t="e">
        <f>(NDC_Data[[#This Row],[WAC Price]])*(NDC_Data[[#This Row],[Annual 340B Purchases]])</f>
        <v>#N/A</v>
      </c>
      <c r="N132" s="83" t="e">
        <f>(NDC_Data[[#This Row],[340B Price]]*NDC_Data[[#This Row],[Annual 340B Purchases]])-NDC_Data[[#This Row],[Annual Spend at 340B]]</f>
        <v>#N/A</v>
      </c>
      <c r="O132" s="83" t="e">
        <f>(K132-J132)*I132*'Drug Cost Impact Summary'!$E$13</f>
        <v>#N/A</v>
      </c>
      <c r="P132" s="83" t="e">
        <f>NDC_Data[[#This Row],[Annual Spend at WAC]]-NDC_Data[[#This Row],[Annual Spend at 340B]]</f>
        <v>#N/A</v>
      </c>
      <c r="Q132" s="84" t="str">
        <f>IFERROR(NDC_Data[[#This Row],[Annual Inrease in Upfront Inventory Spend]]/NDC_Data[[#This Row],[Annual Spend at 340B]],"0")</f>
        <v>0</v>
      </c>
      <c r="R132" s="83" t="e">
        <f>NDC_Data[[#This Row],[Annual Impact of Lost COGS Discount]]+NDC_Data[[#This Row],[Annual Impact of Denied Rebates]]</f>
        <v>#N/A</v>
      </c>
      <c r="S132" s="85" t="str">
        <f>IFERROR(NDC_Data[[#This Row],[Total Annual Increase in Net Spend]]/NDC_Data[[#This Row],[Annual Spend at 340B]],"0")</f>
        <v>0</v>
      </c>
      <c r="T132" s="86"/>
      <c r="U132" s="87" t="e">
        <f>(NDC_Data[[#This Row],[WAC Price]]-NDC_Data[[#This Row],[340B Price]])*(NDC_Data[[#This Row],[Annual 340B Purchases]]/365*30)</f>
        <v>#N/A</v>
      </c>
      <c r="V132" s="83" t="e">
        <f>(NDC_Data[[#This Row],[WAC Price]]-NDC_Data[[#This Row],[340B Price]])*(NDC_Data[[#This Row],[Annual 340B Purchases]]/365*45)</f>
        <v>#N/A</v>
      </c>
      <c r="W132" s="83" t="e">
        <f>(NDC_Data[[#This Row],[WAC Price]]-NDC_Data[[#This Row],[340B Price]])*(NDC_Data[[#This Row],[Annual 340B Purchases]]/365*60)</f>
        <v>#N/A</v>
      </c>
      <c r="X132" s="88" t="e">
        <f>(NDC_Data[[#This Row],[WAC Price]]-NDC_Data[[#This Row],[340B Price]])*(NDC_Data[[#This Row],[Annual 340B Purchases]]/365*90)</f>
        <v>#N/A</v>
      </c>
      <c r="Z132" s="77"/>
      <c r="AA132" s="78"/>
    </row>
    <row r="133" spans="1:27" x14ac:dyDescent="0.25">
      <c r="A133" s="89">
        <v>55513013760</v>
      </c>
      <c r="B133" s="90" t="s">
        <v>132</v>
      </c>
      <c r="C133" s="91" t="s">
        <v>138</v>
      </c>
      <c r="D133" s="91" t="s">
        <v>17</v>
      </c>
      <c r="E133" s="91" t="s">
        <v>101</v>
      </c>
      <c r="F133" s="91" t="s">
        <v>102</v>
      </c>
      <c r="G133" s="91" t="s">
        <v>102</v>
      </c>
      <c r="H133" s="91" t="s">
        <v>137</v>
      </c>
      <c r="I133" s="81">
        <f>SUMIFS('Historical Purchases'!Q:Q,'Historical Purchases'!N:N,NDC_Data[[#This Row],[NDC]])</f>
        <v>0</v>
      </c>
      <c r="J133" s="10" t="e">
        <f>_xlfn.XLOOKUP(NDC_Data[[#This Row],[NDC]],'Pricing Data'!C:C,'Pricing Data'!F:F)</f>
        <v>#N/A</v>
      </c>
      <c r="K133" s="11" t="e">
        <f>_xlfn.XLOOKUP(NDC_Data[[#This Row],[NDC]],'Pricing Data'!C:C,'Pricing Data'!J:J)</f>
        <v>#N/A</v>
      </c>
      <c r="L133" s="92" t="e">
        <f>I133*(J133-(NDC_Data[[#This Row],[340B Price]]*'Drug Cost Impact Summary'!$D$13))</f>
        <v>#N/A</v>
      </c>
      <c r="M133" s="92" t="e">
        <f>(NDC_Data[[#This Row],[WAC Price]])*(NDC_Data[[#This Row],[Annual 340B Purchases]])</f>
        <v>#N/A</v>
      </c>
      <c r="N133" s="93" t="e">
        <f>(NDC_Data[[#This Row],[340B Price]]*NDC_Data[[#This Row],[Annual 340B Purchases]])-NDC_Data[[#This Row],[Annual Spend at 340B]]</f>
        <v>#N/A</v>
      </c>
      <c r="O133" s="93" t="e">
        <f>(K133-J133)*I133*'Drug Cost Impact Summary'!$E$13</f>
        <v>#N/A</v>
      </c>
      <c r="P133" s="93" t="e">
        <f>NDC_Data[[#This Row],[Annual Spend at WAC]]-NDC_Data[[#This Row],[Annual Spend at 340B]]</f>
        <v>#N/A</v>
      </c>
      <c r="Q133" s="94" t="str">
        <f>IFERROR(NDC_Data[[#This Row],[Annual Inrease in Upfront Inventory Spend]]/NDC_Data[[#This Row],[Annual Spend at 340B]],"0")</f>
        <v>0</v>
      </c>
      <c r="R133" s="93" t="e">
        <f>NDC_Data[[#This Row],[Annual Impact of Lost COGS Discount]]+NDC_Data[[#This Row],[Annual Impact of Denied Rebates]]</f>
        <v>#N/A</v>
      </c>
      <c r="S133" s="95" t="str">
        <f>IFERROR(NDC_Data[[#This Row],[Total Annual Increase in Net Spend]]/NDC_Data[[#This Row],[Annual Spend at 340B]],"0")</f>
        <v>0</v>
      </c>
      <c r="T133" s="86"/>
      <c r="U133" s="96" t="e">
        <f>(NDC_Data[[#This Row],[WAC Price]]-NDC_Data[[#This Row],[340B Price]])*(NDC_Data[[#This Row],[Annual 340B Purchases]]/365*30)</f>
        <v>#N/A</v>
      </c>
      <c r="V133" s="93" t="e">
        <f>(NDC_Data[[#This Row],[WAC Price]]-NDC_Data[[#This Row],[340B Price]])*(NDC_Data[[#This Row],[Annual 340B Purchases]]/365*45)</f>
        <v>#N/A</v>
      </c>
      <c r="W133" s="93" t="e">
        <f>(NDC_Data[[#This Row],[WAC Price]]-NDC_Data[[#This Row],[340B Price]])*(NDC_Data[[#This Row],[Annual 340B Purchases]]/365*60)</f>
        <v>#N/A</v>
      </c>
      <c r="X133" s="97" t="e">
        <f>(NDC_Data[[#This Row],[WAC Price]]-NDC_Data[[#This Row],[340B Price]])*(NDC_Data[[#This Row],[Annual 340B Purchases]]/365*90)</f>
        <v>#N/A</v>
      </c>
      <c r="Z133" s="77"/>
      <c r="AA133" s="78"/>
    </row>
    <row r="134" spans="1:27" x14ac:dyDescent="0.25">
      <c r="A134" s="79">
        <v>55513051930</v>
      </c>
      <c r="B134" s="80" t="s">
        <v>132</v>
      </c>
      <c r="C134" s="32" t="s">
        <v>139</v>
      </c>
      <c r="D134" s="32" t="s">
        <v>17</v>
      </c>
      <c r="E134" s="32" t="s">
        <v>101</v>
      </c>
      <c r="F134" s="32" t="s">
        <v>102</v>
      </c>
      <c r="G134" s="32" t="s">
        <v>102</v>
      </c>
      <c r="H134" s="32" t="s">
        <v>117</v>
      </c>
      <c r="I134" s="81">
        <f>SUMIFS('Historical Purchases'!Q:Q,'Historical Purchases'!N:N,NDC_Data[[#This Row],[NDC]])</f>
        <v>0</v>
      </c>
      <c r="J134" s="10" t="e">
        <f>_xlfn.XLOOKUP(NDC_Data[[#This Row],[NDC]],'Pricing Data'!C:C,'Pricing Data'!F:F)</f>
        <v>#N/A</v>
      </c>
      <c r="K134" s="11" t="e">
        <f>_xlfn.XLOOKUP(NDC_Data[[#This Row],[NDC]],'Pricing Data'!C:C,'Pricing Data'!J:J)</f>
        <v>#N/A</v>
      </c>
      <c r="L134" s="82" t="e">
        <f>I134*(J134-(NDC_Data[[#This Row],[340B Price]]*'Drug Cost Impact Summary'!$D$13))</f>
        <v>#N/A</v>
      </c>
      <c r="M134" s="82" t="e">
        <f>(NDC_Data[[#This Row],[WAC Price]])*(NDC_Data[[#This Row],[Annual 340B Purchases]])</f>
        <v>#N/A</v>
      </c>
      <c r="N134" s="83" t="e">
        <f>(NDC_Data[[#This Row],[340B Price]]*NDC_Data[[#This Row],[Annual 340B Purchases]])-NDC_Data[[#This Row],[Annual Spend at 340B]]</f>
        <v>#N/A</v>
      </c>
      <c r="O134" s="83" t="e">
        <f>(K134-J134)*I134*'Drug Cost Impact Summary'!$E$13</f>
        <v>#N/A</v>
      </c>
      <c r="P134" s="83" t="e">
        <f>NDC_Data[[#This Row],[Annual Spend at WAC]]-NDC_Data[[#This Row],[Annual Spend at 340B]]</f>
        <v>#N/A</v>
      </c>
      <c r="Q134" s="84" t="str">
        <f>IFERROR(NDC_Data[[#This Row],[Annual Inrease in Upfront Inventory Spend]]/NDC_Data[[#This Row],[Annual Spend at 340B]],"0")</f>
        <v>0</v>
      </c>
      <c r="R134" s="83" t="e">
        <f>NDC_Data[[#This Row],[Annual Impact of Lost COGS Discount]]+NDC_Data[[#This Row],[Annual Impact of Denied Rebates]]</f>
        <v>#N/A</v>
      </c>
      <c r="S134" s="85" t="str">
        <f>IFERROR(NDC_Data[[#This Row],[Total Annual Increase in Net Spend]]/NDC_Data[[#This Row],[Annual Spend at 340B]],"0")</f>
        <v>0</v>
      </c>
      <c r="T134" s="86"/>
      <c r="U134" s="87" t="e">
        <f>(NDC_Data[[#This Row],[WAC Price]]-NDC_Data[[#This Row],[340B Price]])*(NDC_Data[[#This Row],[Annual 340B Purchases]]/365*30)</f>
        <v>#N/A</v>
      </c>
      <c r="V134" s="83" t="e">
        <f>(NDC_Data[[#This Row],[WAC Price]]-NDC_Data[[#This Row],[340B Price]])*(NDC_Data[[#This Row],[Annual 340B Purchases]]/365*45)</f>
        <v>#N/A</v>
      </c>
      <c r="W134" s="83" t="e">
        <f>(NDC_Data[[#This Row],[WAC Price]]-NDC_Data[[#This Row],[340B Price]])*(NDC_Data[[#This Row],[Annual 340B Purchases]]/365*60)</f>
        <v>#N/A</v>
      </c>
      <c r="X134" s="88" t="e">
        <f>(NDC_Data[[#This Row],[WAC Price]]-NDC_Data[[#This Row],[340B Price]])*(NDC_Data[[#This Row],[Annual 340B Purchases]]/365*90)</f>
        <v>#N/A</v>
      </c>
      <c r="Z134" s="77"/>
      <c r="AA134" s="78"/>
    </row>
    <row r="135" spans="1:27" x14ac:dyDescent="0.25">
      <c r="A135" s="89">
        <v>55513051641</v>
      </c>
      <c r="B135" s="90" t="s">
        <v>132</v>
      </c>
      <c r="C135" s="91" t="s">
        <v>140</v>
      </c>
      <c r="D135" s="91" t="s">
        <v>17</v>
      </c>
      <c r="E135" s="91" t="s">
        <v>101</v>
      </c>
      <c r="F135" s="91" t="s">
        <v>102</v>
      </c>
      <c r="G135" s="91" t="s">
        <v>102</v>
      </c>
      <c r="H135" s="91" t="s">
        <v>141</v>
      </c>
      <c r="I135" s="81">
        <f>SUMIFS('Historical Purchases'!Q:Q,'Historical Purchases'!N:N,NDC_Data[[#This Row],[NDC]])</f>
        <v>0</v>
      </c>
      <c r="J135" s="10" t="e">
        <f>_xlfn.XLOOKUP(NDC_Data[[#This Row],[NDC]],'Pricing Data'!C:C,'Pricing Data'!F:F)</f>
        <v>#N/A</v>
      </c>
      <c r="K135" s="11" t="e">
        <f>_xlfn.XLOOKUP(NDC_Data[[#This Row],[NDC]],'Pricing Data'!C:C,'Pricing Data'!J:J)</f>
        <v>#N/A</v>
      </c>
      <c r="L135" s="92" t="e">
        <f>I135*(J135-(NDC_Data[[#This Row],[340B Price]]*'Drug Cost Impact Summary'!$D$13))</f>
        <v>#N/A</v>
      </c>
      <c r="M135" s="92" t="e">
        <f>(NDC_Data[[#This Row],[WAC Price]])*(NDC_Data[[#This Row],[Annual 340B Purchases]])</f>
        <v>#N/A</v>
      </c>
      <c r="N135" s="93" t="e">
        <f>(NDC_Data[[#This Row],[340B Price]]*NDC_Data[[#This Row],[Annual 340B Purchases]])-NDC_Data[[#This Row],[Annual Spend at 340B]]</f>
        <v>#N/A</v>
      </c>
      <c r="O135" s="93" t="e">
        <f>(K135-J135)*I135*'Drug Cost Impact Summary'!$E$13</f>
        <v>#N/A</v>
      </c>
      <c r="P135" s="93" t="e">
        <f>NDC_Data[[#This Row],[Annual Spend at WAC]]-NDC_Data[[#This Row],[Annual Spend at 340B]]</f>
        <v>#N/A</v>
      </c>
      <c r="Q135" s="94" t="str">
        <f>IFERROR(NDC_Data[[#This Row],[Annual Inrease in Upfront Inventory Spend]]/NDC_Data[[#This Row],[Annual Spend at 340B]],"0")</f>
        <v>0</v>
      </c>
      <c r="R135" s="93" t="e">
        <f>NDC_Data[[#This Row],[Annual Impact of Lost COGS Discount]]+NDC_Data[[#This Row],[Annual Impact of Denied Rebates]]</f>
        <v>#N/A</v>
      </c>
      <c r="S135" s="95" t="str">
        <f>IFERROR(NDC_Data[[#This Row],[Total Annual Increase in Net Spend]]/NDC_Data[[#This Row],[Annual Spend at 340B]],"0")</f>
        <v>0</v>
      </c>
      <c r="T135" s="86"/>
      <c r="U135" s="96" t="e">
        <f>(NDC_Data[[#This Row],[WAC Price]]-NDC_Data[[#This Row],[340B Price]])*(NDC_Data[[#This Row],[Annual 340B Purchases]]/365*30)</f>
        <v>#N/A</v>
      </c>
      <c r="V135" s="93" t="e">
        <f>(NDC_Data[[#This Row],[WAC Price]]-NDC_Data[[#This Row],[340B Price]])*(NDC_Data[[#This Row],[Annual 340B Purchases]]/365*45)</f>
        <v>#N/A</v>
      </c>
      <c r="W135" s="93" t="e">
        <f>(NDC_Data[[#This Row],[WAC Price]]-NDC_Data[[#This Row],[340B Price]])*(NDC_Data[[#This Row],[Annual 340B Purchases]]/365*60)</f>
        <v>#N/A</v>
      </c>
      <c r="X135" s="97" t="e">
        <f>(NDC_Data[[#This Row],[WAC Price]]-NDC_Data[[#This Row],[340B Price]])*(NDC_Data[[#This Row],[Annual 340B Purchases]]/365*90)</f>
        <v>#N/A</v>
      </c>
      <c r="Z135" s="77"/>
      <c r="AA135" s="78"/>
    </row>
    <row r="136" spans="1:27" x14ac:dyDescent="0.25">
      <c r="A136" s="79">
        <v>169418113</v>
      </c>
      <c r="B136" s="80" t="s">
        <v>54</v>
      </c>
      <c r="C136" s="32" t="s">
        <v>271</v>
      </c>
      <c r="D136" s="32" t="s">
        <v>24</v>
      </c>
      <c r="E136" s="32" t="s">
        <v>101</v>
      </c>
      <c r="F136" s="32" t="s">
        <v>102</v>
      </c>
      <c r="G136" s="32" t="s">
        <v>102</v>
      </c>
      <c r="H136" s="32" t="s">
        <v>272</v>
      </c>
      <c r="I136" s="81">
        <f>SUMIFS('Historical Purchases'!Q:Q,'Historical Purchases'!N:N,NDC_Data[[#This Row],[NDC]])</f>
        <v>0</v>
      </c>
      <c r="J136" s="10" t="e">
        <f>_xlfn.XLOOKUP(NDC_Data[[#This Row],[NDC]],'Pricing Data'!C:C,'Pricing Data'!F:F)</f>
        <v>#N/A</v>
      </c>
      <c r="K136" s="11" t="e">
        <f>_xlfn.XLOOKUP(NDC_Data[[#This Row],[NDC]],'Pricing Data'!C:C,'Pricing Data'!J:J)</f>
        <v>#N/A</v>
      </c>
      <c r="L136" s="82" t="e">
        <f>I136*(J136-(NDC_Data[[#This Row],[340B Price]]*'Drug Cost Impact Summary'!$D$13))</f>
        <v>#N/A</v>
      </c>
      <c r="M136" s="82" t="e">
        <f>(NDC_Data[[#This Row],[WAC Price]])*(NDC_Data[[#This Row],[Annual 340B Purchases]])</f>
        <v>#N/A</v>
      </c>
      <c r="N136" s="83" t="e">
        <f>(NDC_Data[[#This Row],[340B Price]]*NDC_Data[[#This Row],[Annual 340B Purchases]])-NDC_Data[[#This Row],[Annual Spend at 340B]]</f>
        <v>#N/A</v>
      </c>
      <c r="O136" s="83" t="e">
        <f>(K136-J136)*I136*'Drug Cost Impact Summary'!$E$13</f>
        <v>#N/A</v>
      </c>
      <c r="P136" s="83" t="e">
        <f>NDC_Data[[#This Row],[Annual Spend at WAC]]-NDC_Data[[#This Row],[Annual Spend at 340B]]</f>
        <v>#N/A</v>
      </c>
      <c r="Q136" s="84" t="str">
        <f>IFERROR(NDC_Data[[#This Row],[Annual Inrease in Upfront Inventory Spend]]/NDC_Data[[#This Row],[Annual Spend at 340B]],"0")</f>
        <v>0</v>
      </c>
      <c r="R136" s="83" t="e">
        <f>NDC_Data[[#This Row],[Annual Impact of Lost COGS Discount]]+NDC_Data[[#This Row],[Annual Impact of Denied Rebates]]</f>
        <v>#N/A</v>
      </c>
      <c r="S136" s="85" t="str">
        <f>IFERROR(NDC_Data[[#This Row],[Total Annual Increase in Net Spend]]/NDC_Data[[#This Row],[Annual Spend at 340B]],"0")</f>
        <v>0</v>
      </c>
      <c r="T136" s="86"/>
      <c r="U136" s="87" t="e">
        <f>(NDC_Data[[#This Row],[WAC Price]]-NDC_Data[[#This Row],[340B Price]])*(NDC_Data[[#This Row],[Annual 340B Purchases]]/365*30)</f>
        <v>#N/A</v>
      </c>
      <c r="V136" s="83" t="e">
        <f>(NDC_Data[[#This Row],[WAC Price]]-NDC_Data[[#This Row],[340B Price]])*(NDC_Data[[#This Row],[Annual 340B Purchases]]/365*45)</f>
        <v>#N/A</v>
      </c>
      <c r="W136" s="83" t="e">
        <f>(NDC_Data[[#This Row],[WAC Price]]-NDC_Data[[#This Row],[340B Price]])*(NDC_Data[[#This Row],[Annual 340B Purchases]]/365*60)</f>
        <v>#N/A</v>
      </c>
      <c r="X136" s="88" t="e">
        <f>(NDC_Data[[#This Row],[WAC Price]]-NDC_Data[[#This Row],[340B Price]])*(NDC_Data[[#This Row],[Annual 340B Purchases]]/365*90)</f>
        <v>#N/A</v>
      </c>
      <c r="Z136" s="77"/>
      <c r="AA136" s="78"/>
    </row>
    <row r="137" spans="1:27" x14ac:dyDescent="0.25">
      <c r="A137" s="89">
        <v>169413013</v>
      </c>
      <c r="B137" s="90" t="s">
        <v>54</v>
      </c>
      <c r="C137" s="91" t="s">
        <v>273</v>
      </c>
      <c r="D137" s="91" t="s">
        <v>24</v>
      </c>
      <c r="E137" s="91" t="s">
        <v>101</v>
      </c>
      <c r="F137" s="91" t="s">
        <v>102</v>
      </c>
      <c r="G137" s="91" t="s">
        <v>102</v>
      </c>
      <c r="H137" s="91" t="s">
        <v>272</v>
      </c>
      <c r="I137" s="81">
        <f>SUMIFS('Historical Purchases'!Q:Q,'Historical Purchases'!N:N,NDC_Data[[#This Row],[NDC]])</f>
        <v>0</v>
      </c>
      <c r="J137" s="10" t="e">
        <f>_xlfn.XLOOKUP(NDC_Data[[#This Row],[NDC]],'Pricing Data'!C:C,'Pricing Data'!F:F)</f>
        <v>#N/A</v>
      </c>
      <c r="K137" s="11" t="e">
        <f>_xlfn.XLOOKUP(NDC_Data[[#This Row],[NDC]],'Pricing Data'!C:C,'Pricing Data'!J:J)</f>
        <v>#N/A</v>
      </c>
      <c r="L137" s="92" t="e">
        <f>I137*(J137-(NDC_Data[[#This Row],[340B Price]]*'Drug Cost Impact Summary'!$D$13))</f>
        <v>#N/A</v>
      </c>
      <c r="M137" s="92" t="e">
        <f>(NDC_Data[[#This Row],[WAC Price]])*(NDC_Data[[#This Row],[Annual 340B Purchases]])</f>
        <v>#N/A</v>
      </c>
      <c r="N137" s="93" t="e">
        <f>(NDC_Data[[#This Row],[340B Price]]*NDC_Data[[#This Row],[Annual 340B Purchases]])-NDC_Data[[#This Row],[Annual Spend at 340B]]</f>
        <v>#N/A</v>
      </c>
      <c r="O137" s="93" t="e">
        <f>(K137-J137)*I137*'Drug Cost Impact Summary'!$E$13</f>
        <v>#N/A</v>
      </c>
      <c r="P137" s="93" t="e">
        <f>NDC_Data[[#This Row],[Annual Spend at WAC]]-NDC_Data[[#This Row],[Annual Spend at 340B]]</f>
        <v>#N/A</v>
      </c>
      <c r="Q137" s="94" t="str">
        <f>IFERROR(NDC_Data[[#This Row],[Annual Inrease in Upfront Inventory Spend]]/NDC_Data[[#This Row],[Annual Spend at 340B]],"0")</f>
        <v>0</v>
      </c>
      <c r="R137" s="93" t="e">
        <f>NDC_Data[[#This Row],[Annual Impact of Lost COGS Discount]]+NDC_Data[[#This Row],[Annual Impact of Denied Rebates]]</f>
        <v>#N/A</v>
      </c>
      <c r="S137" s="95" t="str">
        <f>IFERROR(NDC_Data[[#This Row],[Total Annual Increase in Net Spend]]/NDC_Data[[#This Row],[Annual Spend at 340B]],"0")</f>
        <v>0</v>
      </c>
      <c r="T137" s="86"/>
      <c r="U137" s="96" t="e">
        <f>(NDC_Data[[#This Row],[WAC Price]]-NDC_Data[[#This Row],[340B Price]])*(NDC_Data[[#This Row],[Annual 340B Purchases]]/365*30)</f>
        <v>#N/A</v>
      </c>
      <c r="V137" s="93" t="e">
        <f>(NDC_Data[[#This Row],[WAC Price]]-NDC_Data[[#This Row],[340B Price]])*(NDC_Data[[#This Row],[Annual 340B Purchases]]/365*45)</f>
        <v>#N/A</v>
      </c>
      <c r="W137" s="93" t="e">
        <f>(NDC_Data[[#This Row],[WAC Price]]-NDC_Data[[#This Row],[340B Price]])*(NDC_Data[[#This Row],[Annual 340B Purchases]]/365*60)</f>
        <v>#N/A</v>
      </c>
      <c r="X137" s="97" t="e">
        <f>(NDC_Data[[#This Row],[WAC Price]]-NDC_Data[[#This Row],[340B Price]])*(NDC_Data[[#This Row],[Annual 340B Purchases]]/365*90)</f>
        <v>#N/A</v>
      </c>
      <c r="Z137" s="77"/>
      <c r="AA137" s="78"/>
    </row>
    <row r="138" spans="1:27" x14ac:dyDescent="0.25">
      <c r="A138" s="79">
        <v>169477212</v>
      </c>
      <c r="B138" s="80" t="s">
        <v>54</v>
      </c>
      <c r="C138" s="32" t="s">
        <v>274</v>
      </c>
      <c r="D138" s="32" t="s">
        <v>24</v>
      </c>
      <c r="E138" s="32" t="s">
        <v>101</v>
      </c>
      <c r="F138" s="32" t="s">
        <v>102</v>
      </c>
      <c r="G138" s="32" t="s">
        <v>102</v>
      </c>
      <c r="H138" s="32" t="s">
        <v>272</v>
      </c>
      <c r="I138" s="81">
        <f>SUMIFS('Historical Purchases'!Q:Q,'Historical Purchases'!N:N,NDC_Data[[#This Row],[NDC]])</f>
        <v>0</v>
      </c>
      <c r="J138" s="10" t="e">
        <f>_xlfn.XLOOKUP(NDC_Data[[#This Row],[NDC]],'Pricing Data'!C:C,'Pricing Data'!F:F)</f>
        <v>#N/A</v>
      </c>
      <c r="K138" s="11" t="e">
        <f>_xlfn.XLOOKUP(NDC_Data[[#This Row],[NDC]],'Pricing Data'!C:C,'Pricing Data'!J:J)</f>
        <v>#N/A</v>
      </c>
      <c r="L138" s="82" t="e">
        <f>I138*(J138-(NDC_Data[[#This Row],[340B Price]]*'Drug Cost Impact Summary'!$D$13))</f>
        <v>#N/A</v>
      </c>
      <c r="M138" s="82" t="e">
        <f>(NDC_Data[[#This Row],[WAC Price]])*(NDC_Data[[#This Row],[Annual 340B Purchases]])</f>
        <v>#N/A</v>
      </c>
      <c r="N138" s="83" t="e">
        <f>(NDC_Data[[#This Row],[340B Price]]*NDC_Data[[#This Row],[Annual 340B Purchases]])-NDC_Data[[#This Row],[Annual Spend at 340B]]</f>
        <v>#N/A</v>
      </c>
      <c r="O138" s="83" t="e">
        <f>(K138-J138)*I138*'Drug Cost Impact Summary'!$E$13</f>
        <v>#N/A</v>
      </c>
      <c r="P138" s="83" t="e">
        <f>NDC_Data[[#This Row],[Annual Spend at WAC]]-NDC_Data[[#This Row],[Annual Spend at 340B]]</f>
        <v>#N/A</v>
      </c>
      <c r="Q138" s="84" t="str">
        <f>IFERROR(NDC_Data[[#This Row],[Annual Inrease in Upfront Inventory Spend]]/NDC_Data[[#This Row],[Annual Spend at 340B]],"0")</f>
        <v>0</v>
      </c>
      <c r="R138" s="83" t="e">
        <f>NDC_Data[[#This Row],[Annual Impact of Lost COGS Discount]]+NDC_Data[[#This Row],[Annual Impact of Denied Rebates]]</f>
        <v>#N/A</v>
      </c>
      <c r="S138" s="85" t="str">
        <f>IFERROR(NDC_Data[[#This Row],[Total Annual Increase in Net Spend]]/NDC_Data[[#This Row],[Annual Spend at 340B]],"0")</f>
        <v>0</v>
      </c>
      <c r="T138" s="86"/>
      <c r="U138" s="87" t="e">
        <f>(NDC_Data[[#This Row],[WAC Price]]-NDC_Data[[#This Row],[340B Price]])*(NDC_Data[[#This Row],[Annual 340B Purchases]]/365*30)</f>
        <v>#N/A</v>
      </c>
      <c r="V138" s="83" t="e">
        <f>(NDC_Data[[#This Row],[WAC Price]]-NDC_Data[[#This Row],[340B Price]])*(NDC_Data[[#This Row],[Annual 340B Purchases]]/365*45)</f>
        <v>#N/A</v>
      </c>
      <c r="W138" s="83" t="e">
        <f>(NDC_Data[[#This Row],[WAC Price]]-NDC_Data[[#This Row],[340B Price]])*(NDC_Data[[#This Row],[Annual 340B Purchases]]/365*60)</f>
        <v>#N/A</v>
      </c>
      <c r="X138" s="88" t="e">
        <f>(NDC_Data[[#This Row],[WAC Price]]-NDC_Data[[#This Row],[340B Price]])*(NDC_Data[[#This Row],[Annual 340B Purchases]]/365*90)</f>
        <v>#N/A</v>
      </c>
      <c r="Z138" s="77"/>
      <c r="AA138" s="78"/>
    </row>
    <row r="139" spans="1:27" x14ac:dyDescent="0.25">
      <c r="A139" s="89">
        <v>59572050100</v>
      </c>
      <c r="B139" s="90" t="s">
        <v>55</v>
      </c>
      <c r="C139" s="91" t="s">
        <v>173</v>
      </c>
      <c r="D139" s="91" t="s">
        <v>20</v>
      </c>
      <c r="E139" s="91" t="s">
        <v>101</v>
      </c>
      <c r="F139" s="91" t="s">
        <v>102</v>
      </c>
      <c r="G139" s="91" t="s">
        <v>102</v>
      </c>
      <c r="H139" s="91" t="s">
        <v>155</v>
      </c>
      <c r="I139" s="81">
        <f>SUMIFS('Historical Purchases'!Q:Q,'Historical Purchases'!N:N,NDC_Data[[#This Row],[NDC]])</f>
        <v>0</v>
      </c>
      <c r="J139" s="10" t="e">
        <f>_xlfn.XLOOKUP(NDC_Data[[#This Row],[NDC]],'Pricing Data'!C:C,'Pricing Data'!F:F)</f>
        <v>#N/A</v>
      </c>
      <c r="K139" s="11" t="e">
        <f>_xlfn.XLOOKUP(NDC_Data[[#This Row],[NDC]],'Pricing Data'!C:C,'Pricing Data'!J:J)</f>
        <v>#N/A</v>
      </c>
      <c r="L139" s="92" t="e">
        <f>I139*(J139-(NDC_Data[[#This Row],[340B Price]]*'Drug Cost Impact Summary'!$D$13))</f>
        <v>#N/A</v>
      </c>
      <c r="M139" s="92" t="e">
        <f>(NDC_Data[[#This Row],[WAC Price]])*(NDC_Data[[#This Row],[Annual 340B Purchases]])</f>
        <v>#N/A</v>
      </c>
      <c r="N139" s="93" t="e">
        <f>(NDC_Data[[#This Row],[340B Price]]*NDC_Data[[#This Row],[Annual 340B Purchases]])-NDC_Data[[#This Row],[Annual Spend at 340B]]</f>
        <v>#N/A</v>
      </c>
      <c r="O139" s="93" t="e">
        <f>(K139-J139)*I139*'Drug Cost Impact Summary'!$E$13</f>
        <v>#N/A</v>
      </c>
      <c r="P139" s="93" t="e">
        <f>NDC_Data[[#This Row],[Annual Spend at WAC]]-NDC_Data[[#This Row],[Annual Spend at 340B]]</f>
        <v>#N/A</v>
      </c>
      <c r="Q139" s="94" t="str">
        <f>IFERROR(NDC_Data[[#This Row],[Annual Inrease in Upfront Inventory Spend]]/NDC_Data[[#This Row],[Annual Spend at 340B]],"0")</f>
        <v>0</v>
      </c>
      <c r="R139" s="93" t="e">
        <f>NDC_Data[[#This Row],[Annual Impact of Lost COGS Discount]]+NDC_Data[[#This Row],[Annual Impact of Denied Rebates]]</f>
        <v>#N/A</v>
      </c>
      <c r="S139" s="95" t="str">
        <f>IFERROR(NDC_Data[[#This Row],[Total Annual Increase in Net Spend]]/NDC_Data[[#This Row],[Annual Spend at 340B]],"0")</f>
        <v>0</v>
      </c>
      <c r="T139" s="86"/>
      <c r="U139" s="96" t="e">
        <f>(NDC_Data[[#This Row],[WAC Price]]-NDC_Data[[#This Row],[340B Price]])*(NDC_Data[[#This Row],[Annual 340B Purchases]]/365*30)</f>
        <v>#N/A</v>
      </c>
      <c r="V139" s="93" t="e">
        <f>(NDC_Data[[#This Row],[WAC Price]]-NDC_Data[[#This Row],[340B Price]])*(NDC_Data[[#This Row],[Annual 340B Purchases]]/365*45)</f>
        <v>#N/A</v>
      </c>
      <c r="W139" s="93" t="e">
        <f>(NDC_Data[[#This Row],[WAC Price]]-NDC_Data[[#This Row],[340B Price]])*(NDC_Data[[#This Row],[Annual 340B Purchases]]/365*60)</f>
        <v>#N/A</v>
      </c>
      <c r="X139" s="97" t="e">
        <f>(NDC_Data[[#This Row],[WAC Price]]-NDC_Data[[#This Row],[340B Price]])*(NDC_Data[[#This Row],[Annual 340B Purchases]]/365*90)</f>
        <v>#N/A</v>
      </c>
      <c r="Z139" s="77"/>
      <c r="AA139" s="78"/>
    </row>
    <row r="140" spans="1:27" x14ac:dyDescent="0.25">
      <c r="A140" s="79">
        <v>59572050121</v>
      </c>
      <c r="B140" s="80" t="s">
        <v>55</v>
      </c>
      <c r="C140" s="32" t="s">
        <v>173</v>
      </c>
      <c r="D140" s="32" t="s">
        <v>20</v>
      </c>
      <c r="E140" s="32" t="s">
        <v>101</v>
      </c>
      <c r="F140" s="32" t="s">
        <v>102</v>
      </c>
      <c r="G140" s="32" t="s">
        <v>102</v>
      </c>
      <c r="H140" s="32" t="s">
        <v>174</v>
      </c>
      <c r="I140" s="81">
        <f>SUMIFS('Historical Purchases'!Q:Q,'Historical Purchases'!N:N,NDC_Data[[#This Row],[NDC]])</f>
        <v>0</v>
      </c>
      <c r="J140" s="10" t="e">
        <f>_xlfn.XLOOKUP(NDC_Data[[#This Row],[NDC]],'Pricing Data'!C:C,'Pricing Data'!F:F)</f>
        <v>#N/A</v>
      </c>
      <c r="K140" s="11" t="e">
        <f>_xlfn.XLOOKUP(NDC_Data[[#This Row],[NDC]],'Pricing Data'!C:C,'Pricing Data'!J:J)</f>
        <v>#N/A</v>
      </c>
      <c r="L140" s="82" t="e">
        <f>I140*(J140-(NDC_Data[[#This Row],[340B Price]]*'Drug Cost Impact Summary'!$D$13))</f>
        <v>#N/A</v>
      </c>
      <c r="M140" s="82" t="e">
        <f>(NDC_Data[[#This Row],[WAC Price]])*(NDC_Data[[#This Row],[Annual 340B Purchases]])</f>
        <v>#N/A</v>
      </c>
      <c r="N140" s="83" t="e">
        <f>(NDC_Data[[#This Row],[340B Price]]*NDC_Data[[#This Row],[Annual 340B Purchases]])-NDC_Data[[#This Row],[Annual Spend at 340B]]</f>
        <v>#N/A</v>
      </c>
      <c r="O140" s="83" t="e">
        <f>(K140-J140)*I140*'Drug Cost Impact Summary'!$E$13</f>
        <v>#N/A</v>
      </c>
      <c r="P140" s="83" t="e">
        <f>NDC_Data[[#This Row],[Annual Spend at WAC]]-NDC_Data[[#This Row],[Annual Spend at 340B]]</f>
        <v>#N/A</v>
      </c>
      <c r="Q140" s="84" t="str">
        <f>IFERROR(NDC_Data[[#This Row],[Annual Inrease in Upfront Inventory Spend]]/NDC_Data[[#This Row],[Annual Spend at 340B]],"0")</f>
        <v>0</v>
      </c>
      <c r="R140" s="83" t="e">
        <f>NDC_Data[[#This Row],[Annual Impact of Lost COGS Discount]]+NDC_Data[[#This Row],[Annual Impact of Denied Rebates]]</f>
        <v>#N/A</v>
      </c>
      <c r="S140" s="85" t="str">
        <f>IFERROR(NDC_Data[[#This Row],[Total Annual Increase in Net Spend]]/NDC_Data[[#This Row],[Annual Spend at 340B]],"0")</f>
        <v>0</v>
      </c>
      <c r="T140" s="86"/>
      <c r="U140" s="87" t="e">
        <f>(NDC_Data[[#This Row],[WAC Price]]-NDC_Data[[#This Row],[340B Price]])*(NDC_Data[[#This Row],[Annual 340B Purchases]]/365*30)</f>
        <v>#N/A</v>
      </c>
      <c r="V140" s="83" t="e">
        <f>(NDC_Data[[#This Row],[WAC Price]]-NDC_Data[[#This Row],[340B Price]])*(NDC_Data[[#This Row],[Annual 340B Purchases]]/365*45)</f>
        <v>#N/A</v>
      </c>
      <c r="W140" s="83" t="e">
        <f>(NDC_Data[[#This Row],[WAC Price]]-NDC_Data[[#This Row],[340B Price]])*(NDC_Data[[#This Row],[Annual 340B Purchases]]/365*60)</f>
        <v>#N/A</v>
      </c>
      <c r="X140" s="88" t="e">
        <f>(NDC_Data[[#This Row],[WAC Price]]-NDC_Data[[#This Row],[340B Price]])*(NDC_Data[[#This Row],[Annual 340B Purchases]]/365*90)</f>
        <v>#N/A</v>
      </c>
      <c r="Z140" s="77"/>
      <c r="AA140" s="78"/>
    </row>
    <row r="141" spans="1:27" x14ac:dyDescent="0.25">
      <c r="A141" s="89">
        <v>59572050200</v>
      </c>
      <c r="B141" s="90" t="s">
        <v>55</v>
      </c>
      <c r="C141" s="91" t="s">
        <v>175</v>
      </c>
      <c r="D141" s="91" t="s">
        <v>20</v>
      </c>
      <c r="E141" s="91" t="s">
        <v>101</v>
      </c>
      <c r="F141" s="91" t="s">
        <v>102</v>
      </c>
      <c r="G141" s="91" t="s">
        <v>102</v>
      </c>
      <c r="H141" s="91" t="s">
        <v>155</v>
      </c>
      <c r="I141" s="81">
        <f>SUMIFS('Historical Purchases'!Q:Q,'Historical Purchases'!N:N,NDC_Data[[#This Row],[NDC]])</f>
        <v>0</v>
      </c>
      <c r="J141" s="10" t="e">
        <f>_xlfn.XLOOKUP(NDC_Data[[#This Row],[NDC]],'Pricing Data'!C:C,'Pricing Data'!F:F)</f>
        <v>#N/A</v>
      </c>
      <c r="K141" s="11" t="e">
        <f>_xlfn.XLOOKUP(NDC_Data[[#This Row],[NDC]],'Pricing Data'!C:C,'Pricing Data'!J:J)</f>
        <v>#N/A</v>
      </c>
      <c r="L141" s="92" t="e">
        <f>I141*(J141-(NDC_Data[[#This Row],[340B Price]]*'Drug Cost Impact Summary'!$D$13))</f>
        <v>#N/A</v>
      </c>
      <c r="M141" s="92" t="e">
        <f>(NDC_Data[[#This Row],[WAC Price]])*(NDC_Data[[#This Row],[Annual 340B Purchases]])</f>
        <v>#N/A</v>
      </c>
      <c r="N141" s="93" t="e">
        <f>(NDC_Data[[#This Row],[340B Price]]*NDC_Data[[#This Row],[Annual 340B Purchases]])-NDC_Data[[#This Row],[Annual Spend at 340B]]</f>
        <v>#N/A</v>
      </c>
      <c r="O141" s="93" t="e">
        <f>(K141-J141)*I141*'Drug Cost Impact Summary'!$E$13</f>
        <v>#N/A</v>
      </c>
      <c r="P141" s="93" t="e">
        <f>NDC_Data[[#This Row],[Annual Spend at WAC]]-NDC_Data[[#This Row],[Annual Spend at 340B]]</f>
        <v>#N/A</v>
      </c>
      <c r="Q141" s="94" t="str">
        <f>IFERROR(NDC_Data[[#This Row],[Annual Inrease in Upfront Inventory Spend]]/NDC_Data[[#This Row],[Annual Spend at 340B]],"0")</f>
        <v>0</v>
      </c>
      <c r="R141" s="93" t="e">
        <f>NDC_Data[[#This Row],[Annual Impact of Lost COGS Discount]]+NDC_Data[[#This Row],[Annual Impact of Denied Rebates]]</f>
        <v>#N/A</v>
      </c>
      <c r="S141" s="95" t="str">
        <f>IFERROR(NDC_Data[[#This Row],[Total Annual Increase in Net Spend]]/NDC_Data[[#This Row],[Annual Spend at 340B]],"0")</f>
        <v>0</v>
      </c>
      <c r="T141" s="86"/>
      <c r="U141" s="96" t="e">
        <f>(NDC_Data[[#This Row],[WAC Price]]-NDC_Data[[#This Row],[340B Price]])*(NDC_Data[[#This Row],[Annual 340B Purchases]]/365*30)</f>
        <v>#N/A</v>
      </c>
      <c r="V141" s="93" t="e">
        <f>(NDC_Data[[#This Row],[WAC Price]]-NDC_Data[[#This Row],[340B Price]])*(NDC_Data[[#This Row],[Annual 340B Purchases]]/365*45)</f>
        <v>#N/A</v>
      </c>
      <c r="W141" s="93" t="e">
        <f>(NDC_Data[[#This Row],[WAC Price]]-NDC_Data[[#This Row],[340B Price]])*(NDC_Data[[#This Row],[Annual 340B Purchases]]/365*60)</f>
        <v>#N/A</v>
      </c>
      <c r="X141" s="97" t="e">
        <f>(NDC_Data[[#This Row],[WAC Price]]-NDC_Data[[#This Row],[340B Price]])*(NDC_Data[[#This Row],[Annual 340B Purchases]]/365*90)</f>
        <v>#N/A</v>
      </c>
      <c r="Z141" s="77"/>
      <c r="AA141" s="78"/>
    </row>
    <row r="142" spans="1:27" x14ac:dyDescent="0.25">
      <c r="A142" s="79">
        <v>59572050221</v>
      </c>
      <c r="B142" s="80" t="s">
        <v>55</v>
      </c>
      <c r="C142" s="32" t="s">
        <v>175</v>
      </c>
      <c r="D142" s="32" t="s">
        <v>20</v>
      </c>
      <c r="E142" s="32" t="s">
        <v>101</v>
      </c>
      <c r="F142" s="32" t="s">
        <v>102</v>
      </c>
      <c r="G142" s="32" t="s">
        <v>102</v>
      </c>
      <c r="H142" s="32" t="s">
        <v>174</v>
      </c>
      <c r="I142" s="81">
        <f>SUMIFS('Historical Purchases'!Q:Q,'Historical Purchases'!N:N,NDC_Data[[#This Row],[NDC]])</f>
        <v>0</v>
      </c>
      <c r="J142" s="10" t="e">
        <f>_xlfn.XLOOKUP(NDC_Data[[#This Row],[NDC]],'Pricing Data'!C:C,'Pricing Data'!F:F)</f>
        <v>#N/A</v>
      </c>
      <c r="K142" s="11" t="e">
        <f>_xlfn.XLOOKUP(NDC_Data[[#This Row],[NDC]],'Pricing Data'!C:C,'Pricing Data'!J:J)</f>
        <v>#N/A</v>
      </c>
      <c r="L142" s="82" t="e">
        <f>I142*(J142-(NDC_Data[[#This Row],[340B Price]]*'Drug Cost Impact Summary'!$D$13))</f>
        <v>#N/A</v>
      </c>
      <c r="M142" s="82" t="e">
        <f>(NDC_Data[[#This Row],[WAC Price]])*(NDC_Data[[#This Row],[Annual 340B Purchases]])</f>
        <v>#N/A</v>
      </c>
      <c r="N142" s="83" t="e">
        <f>(NDC_Data[[#This Row],[340B Price]]*NDC_Data[[#This Row],[Annual 340B Purchases]])-NDC_Data[[#This Row],[Annual Spend at 340B]]</f>
        <v>#N/A</v>
      </c>
      <c r="O142" s="83" t="e">
        <f>(K142-J142)*I142*'Drug Cost Impact Summary'!$E$13</f>
        <v>#N/A</v>
      </c>
      <c r="P142" s="83" t="e">
        <f>NDC_Data[[#This Row],[Annual Spend at WAC]]-NDC_Data[[#This Row],[Annual Spend at 340B]]</f>
        <v>#N/A</v>
      </c>
      <c r="Q142" s="84" t="str">
        <f>IFERROR(NDC_Data[[#This Row],[Annual Inrease in Upfront Inventory Spend]]/NDC_Data[[#This Row],[Annual Spend at 340B]],"0")</f>
        <v>0</v>
      </c>
      <c r="R142" s="83" t="e">
        <f>NDC_Data[[#This Row],[Annual Impact of Lost COGS Discount]]+NDC_Data[[#This Row],[Annual Impact of Denied Rebates]]</f>
        <v>#N/A</v>
      </c>
      <c r="S142" s="85" t="str">
        <f>IFERROR(NDC_Data[[#This Row],[Total Annual Increase in Net Spend]]/NDC_Data[[#This Row],[Annual Spend at 340B]],"0")</f>
        <v>0</v>
      </c>
      <c r="T142" s="86"/>
      <c r="U142" s="87" t="e">
        <f>(NDC_Data[[#This Row],[WAC Price]]-NDC_Data[[#This Row],[340B Price]])*(NDC_Data[[#This Row],[Annual 340B Purchases]]/365*30)</f>
        <v>#N/A</v>
      </c>
      <c r="V142" s="83" t="e">
        <f>(NDC_Data[[#This Row],[WAC Price]]-NDC_Data[[#This Row],[340B Price]])*(NDC_Data[[#This Row],[Annual 340B Purchases]]/365*45)</f>
        <v>#N/A</v>
      </c>
      <c r="W142" s="83" t="e">
        <f>(NDC_Data[[#This Row],[WAC Price]]-NDC_Data[[#This Row],[340B Price]])*(NDC_Data[[#This Row],[Annual 340B Purchases]]/365*60)</f>
        <v>#N/A</v>
      </c>
      <c r="X142" s="88" t="e">
        <f>(NDC_Data[[#This Row],[WAC Price]]-NDC_Data[[#This Row],[340B Price]])*(NDC_Data[[#This Row],[Annual 340B Purchases]]/365*90)</f>
        <v>#N/A</v>
      </c>
      <c r="Z142" s="77"/>
      <c r="AA142" s="78"/>
    </row>
    <row r="143" spans="1:27" x14ac:dyDescent="0.25">
      <c r="A143" s="89">
        <v>59572050300</v>
      </c>
      <c r="B143" s="90" t="s">
        <v>55</v>
      </c>
      <c r="C143" s="91" t="s">
        <v>176</v>
      </c>
      <c r="D143" s="91" t="s">
        <v>20</v>
      </c>
      <c r="E143" s="91" t="s">
        <v>101</v>
      </c>
      <c r="F143" s="91" t="s">
        <v>102</v>
      </c>
      <c r="G143" s="91" t="s">
        <v>102</v>
      </c>
      <c r="H143" s="91" t="s">
        <v>155</v>
      </c>
      <c r="I143" s="81">
        <f>SUMIFS('Historical Purchases'!Q:Q,'Historical Purchases'!N:N,NDC_Data[[#This Row],[NDC]])</f>
        <v>0</v>
      </c>
      <c r="J143" s="10" t="e">
        <f>_xlfn.XLOOKUP(NDC_Data[[#This Row],[NDC]],'Pricing Data'!C:C,'Pricing Data'!F:F)</f>
        <v>#N/A</v>
      </c>
      <c r="K143" s="11" t="e">
        <f>_xlfn.XLOOKUP(NDC_Data[[#This Row],[NDC]],'Pricing Data'!C:C,'Pricing Data'!J:J)</f>
        <v>#N/A</v>
      </c>
      <c r="L143" s="92" t="e">
        <f>I143*(J143-(NDC_Data[[#This Row],[340B Price]]*'Drug Cost Impact Summary'!$D$13))</f>
        <v>#N/A</v>
      </c>
      <c r="M143" s="92" t="e">
        <f>(NDC_Data[[#This Row],[WAC Price]])*(NDC_Data[[#This Row],[Annual 340B Purchases]])</f>
        <v>#N/A</v>
      </c>
      <c r="N143" s="93" t="e">
        <f>(NDC_Data[[#This Row],[340B Price]]*NDC_Data[[#This Row],[Annual 340B Purchases]])-NDC_Data[[#This Row],[Annual Spend at 340B]]</f>
        <v>#N/A</v>
      </c>
      <c r="O143" s="93" t="e">
        <f>(K143-J143)*I143*'Drug Cost Impact Summary'!$E$13</f>
        <v>#N/A</v>
      </c>
      <c r="P143" s="93" t="e">
        <f>NDC_Data[[#This Row],[Annual Spend at WAC]]-NDC_Data[[#This Row],[Annual Spend at 340B]]</f>
        <v>#N/A</v>
      </c>
      <c r="Q143" s="94" t="str">
        <f>IFERROR(NDC_Data[[#This Row],[Annual Inrease in Upfront Inventory Spend]]/NDC_Data[[#This Row],[Annual Spend at 340B]],"0")</f>
        <v>0</v>
      </c>
      <c r="R143" s="93" t="e">
        <f>NDC_Data[[#This Row],[Annual Impact of Lost COGS Discount]]+NDC_Data[[#This Row],[Annual Impact of Denied Rebates]]</f>
        <v>#N/A</v>
      </c>
      <c r="S143" s="95" t="str">
        <f>IFERROR(NDC_Data[[#This Row],[Total Annual Increase in Net Spend]]/NDC_Data[[#This Row],[Annual Spend at 340B]],"0")</f>
        <v>0</v>
      </c>
      <c r="T143" s="86"/>
      <c r="U143" s="96" t="e">
        <f>(NDC_Data[[#This Row],[WAC Price]]-NDC_Data[[#This Row],[340B Price]])*(NDC_Data[[#This Row],[Annual 340B Purchases]]/365*30)</f>
        <v>#N/A</v>
      </c>
      <c r="V143" s="93" t="e">
        <f>(NDC_Data[[#This Row],[WAC Price]]-NDC_Data[[#This Row],[340B Price]])*(NDC_Data[[#This Row],[Annual 340B Purchases]]/365*45)</f>
        <v>#N/A</v>
      </c>
      <c r="W143" s="93" t="e">
        <f>(NDC_Data[[#This Row],[WAC Price]]-NDC_Data[[#This Row],[340B Price]])*(NDC_Data[[#This Row],[Annual 340B Purchases]]/365*60)</f>
        <v>#N/A</v>
      </c>
      <c r="X143" s="97" t="e">
        <f>(NDC_Data[[#This Row],[WAC Price]]-NDC_Data[[#This Row],[340B Price]])*(NDC_Data[[#This Row],[Annual 340B Purchases]]/365*90)</f>
        <v>#N/A</v>
      </c>
      <c r="Z143" s="77"/>
      <c r="AA143" s="78"/>
    </row>
    <row r="144" spans="1:27" x14ac:dyDescent="0.25">
      <c r="A144" s="79">
        <v>59572050321</v>
      </c>
      <c r="B144" s="80" t="s">
        <v>55</v>
      </c>
      <c r="C144" s="32" t="s">
        <v>176</v>
      </c>
      <c r="D144" s="32" t="s">
        <v>20</v>
      </c>
      <c r="E144" s="32" t="s">
        <v>101</v>
      </c>
      <c r="F144" s="32" t="s">
        <v>102</v>
      </c>
      <c r="G144" s="32" t="s">
        <v>102</v>
      </c>
      <c r="H144" s="32" t="s">
        <v>174</v>
      </c>
      <c r="I144" s="81">
        <f>SUMIFS('Historical Purchases'!Q:Q,'Historical Purchases'!N:N,NDC_Data[[#This Row],[NDC]])</f>
        <v>0</v>
      </c>
      <c r="J144" s="10" t="e">
        <f>_xlfn.XLOOKUP(NDC_Data[[#This Row],[NDC]],'Pricing Data'!C:C,'Pricing Data'!F:F)</f>
        <v>#N/A</v>
      </c>
      <c r="K144" s="11" t="e">
        <f>_xlfn.XLOOKUP(NDC_Data[[#This Row],[NDC]],'Pricing Data'!C:C,'Pricing Data'!J:J)</f>
        <v>#N/A</v>
      </c>
      <c r="L144" s="82" t="e">
        <f>I144*(J144-(NDC_Data[[#This Row],[340B Price]]*'Drug Cost Impact Summary'!$D$13))</f>
        <v>#N/A</v>
      </c>
      <c r="M144" s="82" t="e">
        <f>(NDC_Data[[#This Row],[WAC Price]])*(NDC_Data[[#This Row],[Annual 340B Purchases]])</f>
        <v>#N/A</v>
      </c>
      <c r="N144" s="83" t="e">
        <f>(NDC_Data[[#This Row],[340B Price]]*NDC_Data[[#This Row],[Annual 340B Purchases]])-NDC_Data[[#This Row],[Annual Spend at 340B]]</f>
        <v>#N/A</v>
      </c>
      <c r="O144" s="83" t="e">
        <f>(K144-J144)*I144*'Drug Cost Impact Summary'!$E$13</f>
        <v>#N/A</v>
      </c>
      <c r="P144" s="83" t="e">
        <f>NDC_Data[[#This Row],[Annual Spend at WAC]]-NDC_Data[[#This Row],[Annual Spend at 340B]]</f>
        <v>#N/A</v>
      </c>
      <c r="Q144" s="84" t="str">
        <f>IFERROR(NDC_Data[[#This Row],[Annual Inrease in Upfront Inventory Spend]]/NDC_Data[[#This Row],[Annual Spend at 340B]],"0")</f>
        <v>0</v>
      </c>
      <c r="R144" s="83" t="e">
        <f>NDC_Data[[#This Row],[Annual Impact of Lost COGS Discount]]+NDC_Data[[#This Row],[Annual Impact of Denied Rebates]]</f>
        <v>#N/A</v>
      </c>
      <c r="S144" s="85" t="str">
        <f>IFERROR(NDC_Data[[#This Row],[Total Annual Increase in Net Spend]]/NDC_Data[[#This Row],[Annual Spend at 340B]],"0")</f>
        <v>0</v>
      </c>
      <c r="T144" s="86"/>
      <c r="U144" s="87" t="e">
        <f>(NDC_Data[[#This Row],[WAC Price]]-NDC_Data[[#This Row],[340B Price]])*(NDC_Data[[#This Row],[Annual 340B Purchases]]/365*30)</f>
        <v>#N/A</v>
      </c>
      <c r="V144" s="83" t="e">
        <f>(NDC_Data[[#This Row],[WAC Price]]-NDC_Data[[#This Row],[340B Price]])*(NDC_Data[[#This Row],[Annual 340B Purchases]]/365*45)</f>
        <v>#N/A</v>
      </c>
      <c r="W144" s="83" t="e">
        <f>(NDC_Data[[#This Row],[WAC Price]]-NDC_Data[[#This Row],[340B Price]])*(NDC_Data[[#This Row],[Annual 340B Purchases]]/365*60)</f>
        <v>#N/A</v>
      </c>
      <c r="X144" s="88" t="e">
        <f>(NDC_Data[[#This Row],[WAC Price]]-NDC_Data[[#This Row],[340B Price]])*(NDC_Data[[#This Row],[Annual 340B Purchases]]/365*90)</f>
        <v>#N/A</v>
      </c>
      <c r="Z144" s="77"/>
      <c r="AA144" s="78"/>
    </row>
    <row r="145" spans="1:27" x14ac:dyDescent="0.25">
      <c r="A145" s="89">
        <v>59572050400</v>
      </c>
      <c r="B145" s="90" t="s">
        <v>55</v>
      </c>
      <c r="C145" s="91" t="s">
        <v>177</v>
      </c>
      <c r="D145" s="91" t="s">
        <v>20</v>
      </c>
      <c r="E145" s="91" t="s">
        <v>101</v>
      </c>
      <c r="F145" s="91" t="s">
        <v>102</v>
      </c>
      <c r="G145" s="91" t="s">
        <v>102</v>
      </c>
      <c r="H145" s="91" t="s">
        <v>155</v>
      </c>
      <c r="I145" s="81">
        <f>SUMIFS('Historical Purchases'!Q:Q,'Historical Purchases'!N:N,NDC_Data[[#This Row],[NDC]])</f>
        <v>0</v>
      </c>
      <c r="J145" s="10" t="e">
        <f>_xlfn.XLOOKUP(NDC_Data[[#This Row],[NDC]],'Pricing Data'!C:C,'Pricing Data'!F:F)</f>
        <v>#N/A</v>
      </c>
      <c r="K145" s="11" t="e">
        <f>_xlfn.XLOOKUP(NDC_Data[[#This Row],[NDC]],'Pricing Data'!C:C,'Pricing Data'!J:J)</f>
        <v>#N/A</v>
      </c>
      <c r="L145" s="92" t="e">
        <f>I145*(J145-(NDC_Data[[#This Row],[340B Price]]*'Drug Cost Impact Summary'!$D$13))</f>
        <v>#N/A</v>
      </c>
      <c r="M145" s="92" t="e">
        <f>(NDC_Data[[#This Row],[WAC Price]])*(NDC_Data[[#This Row],[Annual 340B Purchases]])</f>
        <v>#N/A</v>
      </c>
      <c r="N145" s="93" t="e">
        <f>(NDC_Data[[#This Row],[340B Price]]*NDC_Data[[#This Row],[Annual 340B Purchases]])-NDC_Data[[#This Row],[Annual Spend at 340B]]</f>
        <v>#N/A</v>
      </c>
      <c r="O145" s="93" t="e">
        <f>(K145-J145)*I145*'Drug Cost Impact Summary'!$E$13</f>
        <v>#N/A</v>
      </c>
      <c r="P145" s="93" t="e">
        <f>NDC_Data[[#This Row],[Annual Spend at WAC]]-NDC_Data[[#This Row],[Annual Spend at 340B]]</f>
        <v>#N/A</v>
      </c>
      <c r="Q145" s="94" t="str">
        <f>IFERROR(NDC_Data[[#This Row],[Annual Inrease in Upfront Inventory Spend]]/NDC_Data[[#This Row],[Annual Spend at 340B]],"0")</f>
        <v>0</v>
      </c>
      <c r="R145" s="93" t="e">
        <f>NDC_Data[[#This Row],[Annual Impact of Lost COGS Discount]]+NDC_Data[[#This Row],[Annual Impact of Denied Rebates]]</f>
        <v>#N/A</v>
      </c>
      <c r="S145" s="95" t="str">
        <f>IFERROR(NDC_Data[[#This Row],[Total Annual Increase in Net Spend]]/NDC_Data[[#This Row],[Annual Spend at 340B]],"0")</f>
        <v>0</v>
      </c>
      <c r="T145" s="86"/>
      <c r="U145" s="96" t="e">
        <f>(NDC_Data[[#This Row],[WAC Price]]-NDC_Data[[#This Row],[340B Price]])*(NDC_Data[[#This Row],[Annual 340B Purchases]]/365*30)</f>
        <v>#N/A</v>
      </c>
      <c r="V145" s="93" t="e">
        <f>(NDC_Data[[#This Row],[WAC Price]]-NDC_Data[[#This Row],[340B Price]])*(NDC_Data[[#This Row],[Annual 340B Purchases]]/365*45)</f>
        <v>#N/A</v>
      </c>
      <c r="W145" s="93" t="e">
        <f>(NDC_Data[[#This Row],[WAC Price]]-NDC_Data[[#This Row],[340B Price]])*(NDC_Data[[#This Row],[Annual 340B Purchases]]/365*60)</f>
        <v>#N/A</v>
      </c>
      <c r="X145" s="97" t="e">
        <f>(NDC_Data[[#This Row],[WAC Price]]-NDC_Data[[#This Row],[340B Price]])*(NDC_Data[[#This Row],[Annual 340B Purchases]]/365*90)</f>
        <v>#N/A</v>
      </c>
      <c r="Z145" s="77"/>
      <c r="AA145" s="78"/>
    </row>
    <row r="146" spans="1:27" x14ac:dyDescent="0.25">
      <c r="A146" s="79">
        <v>59572050421</v>
      </c>
      <c r="B146" s="80" t="s">
        <v>55</v>
      </c>
      <c r="C146" s="32" t="s">
        <v>177</v>
      </c>
      <c r="D146" s="32" t="s">
        <v>20</v>
      </c>
      <c r="E146" s="32" t="s">
        <v>101</v>
      </c>
      <c r="F146" s="32" t="s">
        <v>102</v>
      </c>
      <c r="G146" s="32" t="s">
        <v>102</v>
      </c>
      <c r="H146" s="32" t="s">
        <v>174</v>
      </c>
      <c r="I146" s="81">
        <f>SUMIFS('Historical Purchases'!Q:Q,'Historical Purchases'!N:N,NDC_Data[[#This Row],[NDC]])</f>
        <v>0</v>
      </c>
      <c r="J146" s="10" t="e">
        <f>_xlfn.XLOOKUP(NDC_Data[[#This Row],[NDC]],'Pricing Data'!C:C,'Pricing Data'!F:F)</f>
        <v>#N/A</v>
      </c>
      <c r="K146" s="11" t="e">
        <f>_xlfn.XLOOKUP(NDC_Data[[#This Row],[NDC]],'Pricing Data'!C:C,'Pricing Data'!J:J)</f>
        <v>#N/A</v>
      </c>
      <c r="L146" s="82" t="e">
        <f>I146*(J146-(NDC_Data[[#This Row],[340B Price]]*'Drug Cost Impact Summary'!$D$13))</f>
        <v>#N/A</v>
      </c>
      <c r="M146" s="82" t="e">
        <f>(NDC_Data[[#This Row],[WAC Price]])*(NDC_Data[[#This Row],[Annual 340B Purchases]])</f>
        <v>#N/A</v>
      </c>
      <c r="N146" s="83" t="e">
        <f>(NDC_Data[[#This Row],[340B Price]]*NDC_Data[[#This Row],[Annual 340B Purchases]])-NDC_Data[[#This Row],[Annual Spend at 340B]]</f>
        <v>#N/A</v>
      </c>
      <c r="O146" s="83" t="e">
        <f>(K146-J146)*I146*'Drug Cost Impact Summary'!$E$13</f>
        <v>#N/A</v>
      </c>
      <c r="P146" s="83" t="e">
        <f>NDC_Data[[#This Row],[Annual Spend at WAC]]-NDC_Data[[#This Row],[Annual Spend at 340B]]</f>
        <v>#N/A</v>
      </c>
      <c r="Q146" s="84" t="str">
        <f>IFERROR(NDC_Data[[#This Row],[Annual Inrease in Upfront Inventory Spend]]/NDC_Data[[#This Row],[Annual Spend at 340B]],"0")</f>
        <v>0</v>
      </c>
      <c r="R146" s="83" t="e">
        <f>NDC_Data[[#This Row],[Annual Impact of Lost COGS Discount]]+NDC_Data[[#This Row],[Annual Impact of Denied Rebates]]</f>
        <v>#N/A</v>
      </c>
      <c r="S146" s="85" t="str">
        <f>IFERROR(NDC_Data[[#This Row],[Total Annual Increase in Net Spend]]/NDC_Data[[#This Row],[Annual Spend at 340B]],"0")</f>
        <v>0</v>
      </c>
      <c r="T146" s="86"/>
      <c r="U146" s="87" t="e">
        <f>(NDC_Data[[#This Row],[WAC Price]]-NDC_Data[[#This Row],[340B Price]])*(NDC_Data[[#This Row],[Annual 340B Purchases]]/365*30)</f>
        <v>#N/A</v>
      </c>
      <c r="V146" s="83" t="e">
        <f>(NDC_Data[[#This Row],[WAC Price]]-NDC_Data[[#This Row],[340B Price]])*(NDC_Data[[#This Row],[Annual 340B Purchases]]/365*45)</f>
        <v>#N/A</v>
      </c>
      <c r="W146" s="83" t="e">
        <f>(NDC_Data[[#This Row],[WAC Price]]-NDC_Data[[#This Row],[340B Price]])*(NDC_Data[[#This Row],[Annual 340B Purchases]]/365*60)</f>
        <v>#N/A</v>
      </c>
      <c r="X146" s="88" t="e">
        <f>(NDC_Data[[#This Row],[WAC Price]]-NDC_Data[[#This Row],[340B Price]])*(NDC_Data[[#This Row],[Annual 340B Purchases]]/365*90)</f>
        <v>#N/A</v>
      </c>
      <c r="Z146" s="77"/>
      <c r="AA146" s="78"/>
    </row>
    <row r="147" spans="1:27" x14ac:dyDescent="0.25">
      <c r="A147" s="89">
        <v>169431430</v>
      </c>
      <c r="B147" s="90" t="s">
        <v>56</v>
      </c>
      <c r="C147" s="91" t="s">
        <v>275</v>
      </c>
      <c r="D147" s="91" t="s">
        <v>24</v>
      </c>
      <c r="E147" s="91" t="s">
        <v>101</v>
      </c>
      <c r="F147" s="91" t="s">
        <v>102</v>
      </c>
      <c r="G147" s="91" t="s">
        <v>102</v>
      </c>
      <c r="H147" s="91" t="s">
        <v>117</v>
      </c>
      <c r="I147" s="81">
        <f>SUMIFS('Historical Purchases'!Q:Q,'Historical Purchases'!N:N,NDC_Data[[#This Row],[NDC]])</f>
        <v>0</v>
      </c>
      <c r="J147" s="10" t="e">
        <f>_xlfn.XLOOKUP(NDC_Data[[#This Row],[NDC]],'Pricing Data'!C:C,'Pricing Data'!F:F)</f>
        <v>#N/A</v>
      </c>
      <c r="K147" s="11" t="e">
        <f>_xlfn.XLOOKUP(NDC_Data[[#This Row],[NDC]],'Pricing Data'!C:C,'Pricing Data'!J:J)</f>
        <v>#N/A</v>
      </c>
      <c r="L147" s="92" t="e">
        <f>I147*(J147-(NDC_Data[[#This Row],[340B Price]]*'Drug Cost Impact Summary'!$D$13))</f>
        <v>#N/A</v>
      </c>
      <c r="M147" s="92" t="e">
        <f>(NDC_Data[[#This Row],[WAC Price]])*(NDC_Data[[#This Row],[Annual 340B Purchases]])</f>
        <v>#N/A</v>
      </c>
      <c r="N147" s="93" t="e">
        <f>(NDC_Data[[#This Row],[340B Price]]*NDC_Data[[#This Row],[Annual 340B Purchases]])-NDC_Data[[#This Row],[Annual Spend at 340B]]</f>
        <v>#N/A</v>
      </c>
      <c r="O147" s="93" t="e">
        <f>(K147-J147)*I147*'Drug Cost Impact Summary'!$E$13</f>
        <v>#N/A</v>
      </c>
      <c r="P147" s="93" t="e">
        <f>NDC_Data[[#This Row],[Annual Spend at WAC]]-NDC_Data[[#This Row],[Annual Spend at 340B]]</f>
        <v>#N/A</v>
      </c>
      <c r="Q147" s="94" t="str">
        <f>IFERROR(NDC_Data[[#This Row],[Annual Inrease in Upfront Inventory Spend]]/NDC_Data[[#This Row],[Annual Spend at 340B]],"0")</f>
        <v>0</v>
      </c>
      <c r="R147" s="93" t="e">
        <f>NDC_Data[[#This Row],[Annual Impact of Lost COGS Discount]]+NDC_Data[[#This Row],[Annual Impact of Denied Rebates]]</f>
        <v>#N/A</v>
      </c>
      <c r="S147" s="95" t="str">
        <f>IFERROR(NDC_Data[[#This Row],[Total Annual Increase in Net Spend]]/NDC_Data[[#This Row],[Annual Spend at 340B]],"0")</f>
        <v>0</v>
      </c>
      <c r="T147" s="86"/>
      <c r="U147" s="96" t="e">
        <f>(NDC_Data[[#This Row],[WAC Price]]-NDC_Data[[#This Row],[340B Price]])*(NDC_Data[[#This Row],[Annual 340B Purchases]]/365*30)</f>
        <v>#N/A</v>
      </c>
      <c r="V147" s="93" t="e">
        <f>(NDC_Data[[#This Row],[WAC Price]]-NDC_Data[[#This Row],[340B Price]])*(NDC_Data[[#This Row],[Annual 340B Purchases]]/365*45)</f>
        <v>#N/A</v>
      </c>
      <c r="W147" s="93" t="e">
        <f>(NDC_Data[[#This Row],[WAC Price]]-NDC_Data[[#This Row],[340B Price]])*(NDC_Data[[#This Row],[Annual 340B Purchases]]/365*60)</f>
        <v>#N/A</v>
      </c>
      <c r="X147" s="97" t="e">
        <f>(NDC_Data[[#This Row],[WAC Price]]-NDC_Data[[#This Row],[340B Price]])*(NDC_Data[[#This Row],[Annual 340B Purchases]]/365*90)</f>
        <v>#N/A</v>
      </c>
      <c r="Z147" s="77"/>
      <c r="AA147" s="78"/>
    </row>
    <row r="148" spans="1:27" x14ac:dyDescent="0.25">
      <c r="A148" s="79">
        <v>169430330</v>
      </c>
      <c r="B148" s="80" t="s">
        <v>56</v>
      </c>
      <c r="C148" s="32" t="s">
        <v>276</v>
      </c>
      <c r="D148" s="32" t="s">
        <v>24</v>
      </c>
      <c r="E148" s="32" t="s">
        <v>101</v>
      </c>
      <c r="F148" s="32" t="s">
        <v>102</v>
      </c>
      <c r="G148" s="32" t="s">
        <v>102</v>
      </c>
      <c r="H148" s="32" t="s">
        <v>117</v>
      </c>
      <c r="I148" s="81">
        <f>SUMIFS('Historical Purchases'!Q:Q,'Historical Purchases'!N:N,NDC_Data[[#This Row],[NDC]])</f>
        <v>0</v>
      </c>
      <c r="J148" s="10" t="e">
        <f>_xlfn.XLOOKUP(NDC_Data[[#This Row],[NDC]],'Pricing Data'!C:C,'Pricing Data'!F:F)</f>
        <v>#N/A</v>
      </c>
      <c r="K148" s="11" t="e">
        <f>_xlfn.XLOOKUP(NDC_Data[[#This Row],[NDC]],'Pricing Data'!C:C,'Pricing Data'!J:J)</f>
        <v>#N/A</v>
      </c>
      <c r="L148" s="82" t="e">
        <f>I148*(J148-(NDC_Data[[#This Row],[340B Price]]*'Drug Cost Impact Summary'!$D$13))</f>
        <v>#N/A</v>
      </c>
      <c r="M148" s="82" t="e">
        <f>(NDC_Data[[#This Row],[WAC Price]])*(NDC_Data[[#This Row],[Annual 340B Purchases]])</f>
        <v>#N/A</v>
      </c>
      <c r="N148" s="83" t="e">
        <f>(NDC_Data[[#This Row],[340B Price]]*NDC_Data[[#This Row],[Annual 340B Purchases]])-NDC_Data[[#This Row],[Annual Spend at 340B]]</f>
        <v>#N/A</v>
      </c>
      <c r="O148" s="83" t="e">
        <f>(K148-J148)*I148*'Drug Cost Impact Summary'!$E$13</f>
        <v>#N/A</v>
      </c>
      <c r="P148" s="83" t="e">
        <f>NDC_Data[[#This Row],[Annual Spend at WAC]]-NDC_Data[[#This Row],[Annual Spend at 340B]]</f>
        <v>#N/A</v>
      </c>
      <c r="Q148" s="84" t="str">
        <f>IFERROR(NDC_Data[[#This Row],[Annual Inrease in Upfront Inventory Spend]]/NDC_Data[[#This Row],[Annual Spend at 340B]],"0")</f>
        <v>0</v>
      </c>
      <c r="R148" s="83" t="e">
        <f>NDC_Data[[#This Row],[Annual Impact of Lost COGS Discount]]+NDC_Data[[#This Row],[Annual Impact of Denied Rebates]]</f>
        <v>#N/A</v>
      </c>
      <c r="S148" s="85" t="str">
        <f>IFERROR(NDC_Data[[#This Row],[Total Annual Increase in Net Spend]]/NDC_Data[[#This Row],[Annual Spend at 340B]],"0")</f>
        <v>0</v>
      </c>
      <c r="T148" s="86"/>
      <c r="U148" s="87" t="e">
        <f>(NDC_Data[[#This Row],[WAC Price]]-NDC_Data[[#This Row],[340B Price]])*(NDC_Data[[#This Row],[Annual 340B Purchases]]/365*30)</f>
        <v>#N/A</v>
      </c>
      <c r="V148" s="83" t="e">
        <f>(NDC_Data[[#This Row],[WAC Price]]-NDC_Data[[#This Row],[340B Price]])*(NDC_Data[[#This Row],[Annual 340B Purchases]]/365*45)</f>
        <v>#N/A</v>
      </c>
      <c r="W148" s="83" t="e">
        <f>(NDC_Data[[#This Row],[WAC Price]]-NDC_Data[[#This Row],[340B Price]])*(NDC_Data[[#This Row],[Annual 340B Purchases]]/365*60)</f>
        <v>#N/A</v>
      </c>
      <c r="X148" s="88" t="e">
        <f>(NDC_Data[[#This Row],[WAC Price]]-NDC_Data[[#This Row],[340B Price]])*(NDC_Data[[#This Row],[Annual 340B Purchases]]/365*90)</f>
        <v>#N/A</v>
      </c>
      <c r="Z148" s="77"/>
      <c r="AA148" s="78"/>
    </row>
    <row r="149" spans="1:27" x14ac:dyDescent="0.25">
      <c r="A149" s="89">
        <v>169430730</v>
      </c>
      <c r="B149" s="90" t="s">
        <v>56</v>
      </c>
      <c r="C149" s="91" t="s">
        <v>277</v>
      </c>
      <c r="D149" s="91" t="s">
        <v>24</v>
      </c>
      <c r="E149" s="91" t="s">
        <v>101</v>
      </c>
      <c r="F149" s="91" t="s">
        <v>102</v>
      </c>
      <c r="G149" s="91" t="s">
        <v>102</v>
      </c>
      <c r="H149" s="91" t="s">
        <v>117</v>
      </c>
      <c r="I149" s="81">
        <f>SUMIFS('Historical Purchases'!Q:Q,'Historical Purchases'!N:N,NDC_Data[[#This Row],[NDC]])</f>
        <v>0</v>
      </c>
      <c r="J149" s="10" t="e">
        <f>_xlfn.XLOOKUP(NDC_Data[[#This Row],[NDC]],'Pricing Data'!C:C,'Pricing Data'!F:F)</f>
        <v>#N/A</v>
      </c>
      <c r="K149" s="11" t="e">
        <f>_xlfn.XLOOKUP(NDC_Data[[#This Row],[NDC]],'Pricing Data'!C:C,'Pricing Data'!J:J)</f>
        <v>#N/A</v>
      </c>
      <c r="L149" s="92" t="e">
        <f>I149*(J149-(NDC_Data[[#This Row],[340B Price]]*'Drug Cost Impact Summary'!$D$13))</f>
        <v>#N/A</v>
      </c>
      <c r="M149" s="92" t="e">
        <f>(NDC_Data[[#This Row],[WAC Price]])*(NDC_Data[[#This Row],[Annual 340B Purchases]])</f>
        <v>#N/A</v>
      </c>
      <c r="N149" s="93" t="e">
        <f>(NDC_Data[[#This Row],[340B Price]]*NDC_Data[[#This Row],[Annual 340B Purchases]])-NDC_Data[[#This Row],[Annual Spend at 340B]]</f>
        <v>#N/A</v>
      </c>
      <c r="O149" s="93" t="e">
        <f>(K149-J149)*I149*'Drug Cost Impact Summary'!$E$13</f>
        <v>#N/A</v>
      </c>
      <c r="P149" s="93" t="e">
        <f>NDC_Data[[#This Row],[Annual Spend at WAC]]-NDC_Data[[#This Row],[Annual Spend at 340B]]</f>
        <v>#N/A</v>
      </c>
      <c r="Q149" s="94" t="str">
        <f>IFERROR(NDC_Data[[#This Row],[Annual Inrease in Upfront Inventory Spend]]/NDC_Data[[#This Row],[Annual Spend at 340B]],"0")</f>
        <v>0</v>
      </c>
      <c r="R149" s="93" t="e">
        <f>NDC_Data[[#This Row],[Annual Impact of Lost COGS Discount]]+NDC_Data[[#This Row],[Annual Impact of Denied Rebates]]</f>
        <v>#N/A</v>
      </c>
      <c r="S149" s="95" t="str">
        <f>IFERROR(NDC_Data[[#This Row],[Total Annual Increase in Net Spend]]/NDC_Data[[#This Row],[Annual Spend at 340B]],"0")</f>
        <v>0</v>
      </c>
      <c r="T149" s="86"/>
      <c r="U149" s="96" t="e">
        <f>(NDC_Data[[#This Row],[WAC Price]]-NDC_Data[[#This Row],[340B Price]])*(NDC_Data[[#This Row],[Annual 340B Purchases]]/365*30)</f>
        <v>#N/A</v>
      </c>
      <c r="V149" s="93" t="e">
        <f>(NDC_Data[[#This Row],[WAC Price]]-NDC_Data[[#This Row],[340B Price]])*(NDC_Data[[#This Row],[Annual 340B Purchases]]/365*45)</f>
        <v>#N/A</v>
      </c>
      <c r="W149" s="93" t="e">
        <f>(NDC_Data[[#This Row],[WAC Price]]-NDC_Data[[#This Row],[340B Price]])*(NDC_Data[[#This Row],[Annual 340B Purchases]]/365*60)</f>
        <v>#N/A</v>
      </c>
      <c r="X149" s="97" t="e">
        <f>(NDC_Data[[#This Row],[WAC Price]]-NDC_Data[[#This Row],[340B Price]])*(NDC_Data[[#This Row],[Annual 340B Purchases]]/365*90)</f>
        <v>#N/A</v>
      </c>
      <c r="Z149" s="77"/>
      <c r="AA149" s="78"/>
    </row>
    <row r="150" spans="1:27" x14ac:dyDescent="0.25">
      <c r="A150" s="79">
        <v>597014030</v>
      </c>
      <c r="B150" s="80" t="s">
        <v>57</v>
      </c>
      <c r="C150" s="32" t="s">
        <v>154</v>
      </c>
      <c r="D150" s="32" t="s">
        <v>19</v>
      </c>
      <c r="E150" s="32" t="s">
        <v>101</v>
      </c>
      <c r="F150" s="32" t="s">
        <v>102</v>
      </c>
      <c r="G150" s="32" t="s">
        <v>102</v>
      </c>
      <c r="H150" s="32" t="s">
        <v>117</v>
      </c>
      <c r="I150" s="81">
        <f>SUMIFS('Historical Purchases'!Q:Q,'Historical Purchases'!N:N,NDC_Data[[#This Row],[NDC]])</f>
        <v>0</v>
      </c>
      <c r="J150" s="10" t="e">
        <f>_xlfn.XLOOKUP(NDC_Data[[#This Row],[NDC]],'Pricing Data'!C:C,'Pricing Data'!F:F)</f>
        <v>#N/A</v>
      </c>
      <c r="K150" s="11" t="e">
        <f>_xlfn.XLOOKUP(NDC_Data[[#This Row],[NDC]],'Pricing Data'!C:C,'Pricing Data'!J:J)</f>
        <v>#N/A</v>
      </c>
      <c r="L150" s="82" t="e">
        <f>I150*(J150-(NDC_Data[[#This Row],[340B Price]]*'Drug Cost Impact Summary'!$D$13))</f>
        <v>#N/A</v>
      </c>
      <c r="M150" s="82" t="e">
        <f>(NDC_Data[[#This Row],[WAC Price]])*(NDC_Data[[#This Row],[Annual 340B Purchases]])</f>
        <v>#N/A</v>
      </c>
      <c r="N150" s="83" t="e">
        <f>(NDC_Data[[#This Row],[340B Price]]*NDC_Data[[#This Row],[Annual 340B Purchases]])-NDC_Data[[#This Row],[Annual Spend at 340B]]</f>
        <v>#N/A</v>
      </c>
      <c r="O150" s="83" t="e">
        <f>(K150-J150)*I150*'Drug Cost Impact Summary'!$E$13</f>
        <v>#N/A</v>
      </c>
      <c r="P150" s="83" t="e">
        <f>NDC_Data[[#This Row],[Annual Spend at WAC]]-NDC_Data[[#This Row],[Annual Spend at 340B]]</f>
        <v>#N/A</v>
      </c>
      <c r="Q150" s="84" t="str">
        <f>IFERROR(NDC_Data[[#This Row],[Annual Inrease in Upfront Inventory Spend]]/NDC_Data[[#This Row],[Annual Spend at 340B]],"0")</f>
        <v>0</v>
      </c>
      <c r="R150" s="83" t="e">
        <f>NDC_Data[[#This Row],[Annual Impact of Lost COGS Discount]]+NDC_Data[[#This Row],[Annual Impact of Denied Rebates]]</f>
        <v>#N/A</v>
      </c>
      <c r="S150" s="85" t="str">
        <f>IFERROR(NDC_Data[[#This Row],[Total Annual Increase in Net Spend]]/NDC_Data[[#This Row],[Annual Spend at 340B]],"0")</f>
        <v>0</v>
      </c>
      <c r="T150" s="86"/>
      <c r="U150" s="87" t="e">
        <f>(NDC_Data[[#This Row],[WAC Price]]-NDC_Data[[#This Row],[340B Price]])*(NDC_Data[[#This Row],[Annual 340B Purchases]]/365*30)</f>
        <v>#N/A</v>
      </c>
      <c r="V150" s="83" t="e">
        <f>(NDC_Data[[#This Row],[WAC Price]]-NDC_Data[[#This Row],[340B Price]])*(NDC_Data[[#This Row],[Annual 340B Purchases]]/365*45)</f>
        <v>#N/A</v>
      </c>
      <c r="W150" s="83" t="e">
        <f>(NDC_Data[[#This Row],[WAC Price]]-NDC_Data[[#This Row],[340B Price]])*(NDC_Data[[#This Row],[Annual 340B Purchases]]/365*60)</f>
        <v>#N/A</v>
      </c>
      <c r="X150" s="88" t="e">
        <f>(NDC_Data[[#This Row],[WAC Price]]-NDC_Data[[#This Row],[340B Price]])*(NDC_Data[[#This Row],[Annual 340B Purchases]]/365*90)</f>
        <v>#N/A</v>
      </c>
      <c r="Z150" s="77"/>
      <c r="AA150" s="78"/>
    </row>
    <row r="151" spans="1:27" x14ac:dyDescent="0.25">
      <c r="A151" s="89">
        <v>597014061</v>
      </c>
      <c r="B151" s="90" t="s">
        <v>57</v>
      </c>
      <c r="C151" s="91" t="s">
        <v>154</v>
      </c>
      <c r="D151" s="91" t="s">
        <v>19</v>
      </c>
      <c r="E151" s="91" t="s">
        <v>101</v>
      </c>
      <c r="F151" s="91" t="s">
        <v>102</v>
      </c>
      <c r="G151" s="91" t="s">
        <v>102</v>
      </c>
      <c r="H151" s="91" t="s">
        <v>155</v>
      </c>
      <c r="I151" s="81">
        <f>SUMIFS('Historical Purchases'!Q:Q,'Historical Purchases'!N:N,NDC_Data[[#This Row],[NDC]])</f>
        <v>0</v>
      </c>
      <c r="J151" s="10" t="e">
        <f>_xlfn.XLOOKUP(NDC_Data[[#This Row],[NDC]],'Pricing Data'!C:C,'Pricing Data'!F:F)</f>
        <v>#N/A</v>
      </c>
      <c r="K151" s="11" t="e">
        <f>_xlfn.XLOOKUP(NDC_Data[[#This Row],[NDC]],'Pricing Data'!C:C,'Pricing Data'!J:J)</f>
        <v>#N/A</v>
      </c>
      <c r="L151" s="92" t="e">
        <f>I151*(J151-(NDC_Data[[#This Row],[340B Price]]*'Drug Cost Impact Summary'!$D$13))</f>
        <v>#N/A</v>
      </c>
      <c r="M151" s="92" t="e">
        <f>(NDC_Data[[#This Row],[WAC Price]])*(NDC_Data[[#This Row],[Annual 340B Purchases]])</f>
        <v>#N/A</v>
      </c>
      <c r="N151" s="93" t="e">
        <f>(NDC_Data[[#This Row],[340B Price]]*NDC_Data[[#This Row],[Annual 340B Purchases]])-NDC_Data[[#This Row],[Annual Spend at 340B]]</f>
        <v>#N/A</v>
      </c>
      <c r="O151" s="93" t="e">
        <f>(K151-J151)*I151*'Drug Cost Impact Summary'!$E$13</f>
        <v>#N/A</v>
      </c>
      <c r="P151" s="93" t="e">
        <f>NDC_Data[[#This Row],[Annual Spend at WAC]]-NDC_Data[[#This Row],[Annual Spend at 340B]]</f>
        <v>#N/A</v>
      </c>
      <c r="Q151" s="94" t="str">
        <f>IFERROR(NDC_Data[[#This Row],[Annual Inrease in Upfront Inventory Spend]]/NDC_Data[[#This Row],[Annual Spend at 340B]],"0")</f>
        <v>0</v>
      </c>
      <c r="R151" s="93" t="e">
        <f>NDC_Data[[#This Row],[Annual Impact of Lost COGS Discount]]+NDC_Data[[#This Row],[Annual Impact of Denied Rebates]]</f>
        <v>#N/A</v>
      </c>
      <c r="S151" s="95" t="str">
        <f>IFERROR(NDC_Data[[#This Row],[Total Annual Increase in Net Spend]]/NDC_Data[[#This Row],[Annual Spend at 340B]],"0")</f>
        <v>0</v>
      </c>
      <c r="T151" s="86"/>
      <c r="U151" s="96" t="e">
        <f>(NDC_Data[[#This Row],[WAC Price]]-NDC_Data[[#This Row],[340B Price]])*(NDC_Data[[#This Row],[Annual 340B Purchases]]/365*30)</f>
        <v>#N/A</v>
      </c>
      <c r="V151" s="93" t="e">
        <f>(NDC_Data[[#This Row],[WAC Price]]-NDC_Data[[#This Row],[340B Price]])*(NDC_Data[[#This Row],[Annual 340B Purchases]]/365*45)</f>
        <v>#N/A</v>
      </c>
      <c r="W151" s="93" t="e">
        <f>(NDC_Data[[#This Row],[WAC Price]]-NDC_Data[[#This Row],[340B Price]])*(NDC_Data[[#This Row],[Annual 340B Purchases]]/365*60)</f>
        <v>#N/A</v>
      </c>
      <c r="X151" s="97" t="e">
        <f>(NDC_Data[[#This Row],[WAC Price]]-NDC_Data[[#This Row],[340B Price]])*(NDC_Data[[#This Row],[Annual 340B Purchases]]/365*90)</f>
        <v>#N/A</v>
      </c>
      <c r="Z151" s="77"/>
      <c r="AA151" s="78"/>
    </row>
    <row r="152" spans="1:27" x14ac:dyDescent="0.25">
      <c r="A152" s="79">
        <v>597014090</v>
      </c>
      <c r="B152" s="80" t="s">
        <v>57</v>
      </c>
      <c r="C152" s="32" t="s">
        <v>154</v>
      </c>
      <c r="D152" s="32" t="s">
        <v>19</v>
      </c>
      <c r="E152" s="32" t="s">
        <v>101</v>
      </c>
      <c r="F152" s="32" t="s">
        <v>102</v>
      </c>
      <c r="G152" s="32" t="s">
        <v>102</v>
      </c>
      <c r="H152" s="32" t="s">
        <v>107</v>
      </c>
      <c r="I152" s="81">
        <f>SUMIFS('Historical Purchases'!Q:Q,'Historical Purchases'!N:N,NDC_Data[[#This Row],[NDC]])</f>
        <v>0</v>
      </c>
      <c r="J152" s="10" t="e">
        <f>_xlfn.XLOOKUP(NDC_Data[[#This Row],[NDC]],'Pricing Data'!C:C,'Pricing Data'!F:F)</f>
        <v>#N/A</v>
      </c>
      <c r="K152" s="11" t="e">
        <f>_xlfn.XLOOKUP(NDC_Data[[#This Row],[NDC]],'Pricing Data'!C:C,'Pricing Data'!J:J)</f>
        <v>#N/A</v>
      </c>
      <c r="L152" s="82" t="e">
        <f>I152*(J152-(NDC_Data[[#This Row],[340B Price]]*'Drug Cost Impact Summary'!$D$13))</f>
        <v>#N/A</v>
      </c>
      <c r="M152" s="82" t="e">
        <f>(NDC_Data[[#This Row],[WAC Price]])*(NDC_Data[[#This Row],[Annual 340B Purchases]])</f>
        <v>#N/A</v>
      </c>
      <c r="N152" s="83" t="e">
        <f>(NDC_Data[[#This Row],[340B Price]]*NDC_Data[[#This Row],[Annual 340B Purchases]])-NDC_Data[[#This Row],[Annual Spend at 340B]]</f>
        <v>#N/A</v>
      </c>
      <c r="O152" s="83" t="e">
        <f>(K152-J152)*I152*'Drug Cost Impact Summary'!$E$13</f>
        <v>#N/A</v>
      </c>
      <c r="P152" s="83" t="e">
        <f>NDC_Data[[#This Row],[Annual Spend at WAC]]-NDC_Data[[#This Row],[Annual Spend at 340B]]</f>
        <v>#N/A</v>
      </c>
      <c r="Q152" s="84" t="str">
        <f>IFERROR(NDC_Data[[#This Row],[Annual Inrease in Upfront Inventory Spend]]/NDC_Data[[#This Row],[Annual Spend at 340B]],"0")</f>
        <v>0</v>
      </c>
      <c r="R152" s="83" t="e">
        <f>NDC_Data[[#This Row],[Annual Impact of Lost COGS Discount]]+NDC_Data[[#This Row],[Annual Impact of Denied Rebates]]</f>
        <v>#N/A</v>
      </c>
      <c r="S152" s="85" t="str">
        <f>IFERROR(NDC_Data[[#This Row],[Total Annual Increase in Net Spend]]/NDC_Data[[#This Row],[Annual Spend at 340B]],"0")</f>
        <v>0</v>
      </c>
      <c r="T152" s="86"/>
      <c r="U152" s="87" t="e">
        <f>(NDC_Data[[#This Row],[WAC Price]]-NDC_Data[[#This Row],[340B Price]])*(NDC_Data[[#This Row],[Annual 340B Purchases]]/365*30)</f>
        <v>#N/A</v>
      </c>
      <c r="V152" s="83" t="e">
        <f>(NDC_Data[[#This Row],[WAC Price]]-NDC_Data[[#This Row],[340B Price]])*(NDC_Data[[#This Row],[Annual 340B Purchases]]/365*45)</f>
        <v>#N/A</v>
      </c>
      <c r="W152" s="83" t="e">
        <f>(NDC_Data[[#This Row],[WAC Price]]-NDC_Data[[#This Row],[340B Price]])*(NDC_Data[[#This Row],[Annual 340B Purchases]]/365*60)</f>
        <v>#N/A</v>
      </c>
      <c r="X152" s="88" t="e">
        <f>(NDC_Data[[#This Row],[WAC Price]]-NDC_Data[[#This Row],[340B Price]])*(NDC_Data[[#This Row],[Annual 340B Purchases]]/365*90)</f>
        <v>#N/A</v>
      </c>
      <c r="Z152" s="77"/>
      <c r="AA152" s="78"/>
    </row>
    <row r="153" spans="1:27" x14ac:dyDescent="0.25">
      <c r="A153" s="89">
        <v>173088710</v>
      </c>
      <c r="B153" s="90" t="s">
        <v>58</v>
      </c>
      <c r="C153" s="91" t="s">
        <v>213</v>
      </c>
      <c r="D153" s="91" t="s">
        <v>26</v>
      </c>
      <c r="E153" s="91" t="s">
        <v>101</v>
      </c>
      <c r="F153" s="91" t="s">
        <v>102</v>
      </c>
      <c r="G153" s="91" t="s">
        <v>102</v>
      </c>
      <c r="H153" s="91" t="s">
        <v>137</v>
      </c>
      <c r="I153" s="81">
        <f>SUMIFS('Historical Purchases'!Q:Q,'Historical Purchases'!N:N,NDC_Data[[#This Row],[NDC]])</f>
        <v>0</v>
      </c>
      <c r="J153" s="10" t="e">
        <f>_xlfn.XLOOKUP(NDC_Data[[#This Row],[NDC]],'Pricing Data'!C:C,'Pricing Data'!F:F)</f>
        <v>#N/A</v>
      </c>
      <c r="K153" s="11" t="e">
        <f>_xlfn.XLOOKUP(NDC_Data[[#This Row],[NDC]],'Pricing Data'!C:C,'Pricing Data'!J:J)</f>
        <v>#N/A</v>
      </c>
      <c r="L153" s="92" t="e">
        <f>I153*(J153-(NDC_Data[[#This Row],[340B Price]]*'Drug Cost Impact Summary'!$D$13))</f>
        <v>#N/A</v>
      </c>
      <c r="M153" s="92" t="e">
        <f>(NDC_Data[[#This Row],[WAC Price]])*(NDC_Data[[#This Row],[Annual 340B Purchases]])</f>
        <v>#N/A</v>
      </c>
      <c r="N153" s="93" t="e">
        <f>(NDC_Data[[#This Row],[340B Price]]*NDC_Data[[#This Row],[Annual 340B Purchases]])-NDC_Data[[#This Row],[Annual Spend at 340B]]</f>
        <v>#N/A</v>
      </c>
      <c r="O153" s="93" t="e">
        <f>(K153-J153)*I153*'Drug Cost Impact Summary'!$E$13</f>
        <v>#N/A</v>
      </c>
      <c r="P153" s="93" t="e">
        <f>NDC_Data[[#This Row],[Annual Spend at WAC]]-NDC_Data[[#This Row],[Annual Spend at 340B]]</f>
        <v>#N/A</v>
      </c>
      <c r="Q153" s="94" t="str">
        <f>IFERROR(NDC_Data[[#This Row],[Annual Inrease in Upfront Inventory Spend]]/NDC_Data[[#This Row],[Annual Spend at 340B]],"0")</f>
        <v>0</v>
      </c>
      <c r="R153" s="93" t="e">
        <f>NDC_Data[[#This Row],[Annual Impact of Lost COGS Discount]]+NDC_Data[[#This Row],[Annual Impact of Denied Rebates]]</f>
        <v>#N/A</v>
      </c>
      <c r="S153" s="95" t="str">
        <f>IFERROR(NDC_Data[[#This Row],[Total Annual Increase in Net Spend]]/NDC_Data[[#This Row],[Annual Spend at 340B]],"0")</f>
        <v>0</v>
      </c>
      <c r="T153" s="86"/>
      <c r="U153" s="96" t="e">
        <f>(NDC_Data[[#This Row],[WAC Price]]-NDC_Data[[#This Row],[340B Price]])*(NDC_Data[[#This Row],[Annual 340B Purchases]]/365*30)</f>
        <v>#N/A</v>
      </c>
      <c r="V153" s="93" t="e">
        <f>(NDC_Data[[#This Row],[WAC Price]]-NDC_Data[[#This Row],[340B Price]])*(NDC_Data[[#This Row],[Annual 340B Purchases]]/365*45)</f>
        <v>#N/A</v>
      </c>
      <c r="W153" s="93" t="e">
        <f>(NDC_Data[[#This Row],[WAC Price]]-NDC_Data[[#This Row],[340B Price]])*(NDC_Data[[#This Row],[Annual 340B Purchases]]/365*60)</f>
        <v>#N/A</v>
      </c>
      <c r="X153" s="97" t="e">
        <f>(NDC_Data[[#This Row],[WAC Price]]-NDC_Data[[#This Row],[340B Price]])*(NDC_Data[[#This Row],[Annual 340B Purchases]]/365*90)</f>
        <v>#N/A</v>
      </c>
      <c r="Z153" s="77"/>
      <c r="AA153" s="78"/>
    </row>
    <row r="154" spans="1:27" x14ac:dyDescent="0.25">
      <c r="A154" s="79">
        <v>173088714</v>
      </c>
      <c r="B154" s="80" t="s">
        <v>58</v>
      </c>
      <c r="C154" s="32" t="s">
        <v>213</v>
      </c>
      <c r="D154" s="32" t="s">
        <v>26</v>
      </c>
      <c r="E154" s="32" t="s">
        <v>101</v>
      </c>
      <c r="F154" s="32" t="s">
        <v>102</v>
      </c>
      <c r="G154" s="32" t="s">
        <v>102</v>
      </c>
      <c r="H154" s="32" t="s">
        <v>110</v>
      </c>
      <c r="I154" s="81">
        <f>SUMIFS('Historical Purchases'!Q:Q,'Historical Purchases'!N:N,NDC_Data[[#This Row],[NDC]])</f>
        <v>0</v>
      </c>
      <c r="J154" s="10" t="e">
        <f>_xlfn.XLOOKUP(NDC_Data[[#This Row],[NDC]],'Pricing Data'!C:C,'Pricing Data'!F:F)</f>
        <v>#N/A</v>
      </c>
      <c r="K154" s="11" t="e">
        <f>_xlfn.XLOOKUP(NDC_Data[[#This Row],[NDC]],'Pricing Data'!C:C,'Pricing Data'!J:J)</f>
        <v>#N/A</v>
      </c>
      <c r="L154" s="82" t="e">
        <f>I154*(J154-(NDC_Data[[#This Row],[340B Price]]*'Drug Cost Impact Summary'!$D$13))</f>
        <v>#N/A</v>
      </c>
      <c r="M154" s="82" t="e">
        <f>(NDC_Data[[#This Row],[WAC Price]])*(NDC_Data[[#This Row],[Annual 340B Purchases]])</f>
        <v>#N/A</v>
      </c>
      <c r="N154" s="83" t="e">
        <f>(NDC_Data[[#This Row],[340B Price]]*NDC_Data[[#This Row],[Annual 340B Purchases]])-NDC_Data[[#This Row],[Annual Spend at 340B]]</f>
        <v>#N/A</v>
      </c>
      <c r="O154" s="83" t="e">
        <f>(K154-J154)*I154*'Drug Cost Impact Summary'!$E$13</f>
        <v>#N/A</v>
      </c>
      <c r="P154" s="83" t="e">
        <f>NDC_Data[[#This Row],[Annual Spend at WAC]]-NDC_Data[[#This Row],[Annual Spend at 340B]]</f>
        <v>#N/A</v>
      </c>
      <c r="Q154" s="84" t="str">
        <f>IFERROR(NDC_Data[[#This Row],[Annual Inrease in Upfront Inventory Spend]]/NDC_Data[[#This Row],[Annual Spend at 340B]],"0")</f>
        <v>0</v>
      </c>
      <c r="R154" s="83" t="e">
        <f>NDC_Data[[#This Row],[Annual Impact of Lost COGS Discount]]+NDC_Data[[#This Row],[Annual Impact of Denied Rebates]]</f>
        <v>#N/A</v>
      </c>
      <c r="S154" s="85" t="str">
        <f>IFERROR(NDC_Data[[#This Row],[Total Annual Increase in Net Spend]]/NDC_Data[[#This Row],[Annual Spend at 340B]],"0")</f>
        <v>0</v>
      </c>
      <c r="T154" s="86"/>
      <c r="U154" s="87" t="e">
        <f>(NDC_Data[[#This Row],[WAC Price]]-NDC_Data[[#This Row],[340B Price]])*(NDC_Data[[#This Row],[Annual 340B Purchases]]/365*30)</f>
        <v>#N/A</v>
      </c>
      <c r="V154" s="83" t="e">
        <f>(NDC_Data[[#This Row],[WAC Price]]-NDC_Data[[#This Row],[340B Price]])*(NDC_Data[[#This Row],[Annual 340B Purchases]]/365*45)</f>
        <v>#N/A</v>
      </c>
      <c r="W154" s="83" t="e">
        <f>(NDC_Data[[#This Row],[WAC Price]]-NDC_Data[[#This Row],[340B Price]])*(NDC_Data[[#This Row],[Annual 340B Purchases]]/365*60)</f>
        <v>#N/A</v>
      </c>
      <c r="X154" s="88" t="e">
        <f>(NDC_Data[[#This Row],[WAC Price]]-NDC_Data[[#This Row],[340B Price]])*(NDC_Data[[#This Row],[Annual 340B Purchases]]/365*90)</f>
        <v>#N/A</v>
      </c>
      <c r="Z154" s="77"/>
      <c r="AA154" s="78"/>
    </row>
    <row r="155" spans="1:27" x14ac:dyDescent="0.25">
      <c r="A155" s="89">
        <v>173089310</v>
      </c>
      <c r="B155" s="90" t="s">
        <v>58</v>
      </c>
      <c r="C155" s="91" t="s">
        <v>214</v>
      </c>
      <c r="D155" s="91" t="s">
        <v>26</v>
      </c>
      <c r="E155" s="91" t="s">
        <v>101</v>
      </c>
      <c r="F155" s="91" t="s">
        <v>102</v>
      </c>
      <c r="G155" s="91" t="s">
        <v>102</v>
      </c>
      <c r="H155" s="91" t="s">
        <v>137</v>
      </c>
      <c r="I155" s="81">
        <f>SUMIFS('Historical Purchases'!Q:Q,'Historical Purchases'!N:N,NDC_Data[[#This Row],[NDC]])</f>
        <v>0</v>
      </c>
      <c r="J155" s="10" t="e">
        <f>_xlfn.XLOOKUP(NDC_Data[[#This Row],[NDC]],'Pricing Data'!C:C,'Pricing Data'!F:F)</f>
        <v>#N/A</v>
      </c>
      <c r="K155" s="11" t="e">
        <f>_xlfn.XLOOKUP(NDC_Data[[#This Row],[NDC]],'Pricing Data'!C:C,'Pricing Data'!J:J)</f>
        <v>#N/A</v>
      </c>
      <c r="L155" s="92" t="e">
        <f>I155*(J155-(NDC_Data[[#This Row],[340B Price]]*'Drug Cost Impact Summary'!$D$13))</f>
        <v>#N/A</v>
      </c>
      <c r="M155" s="92" t="e">
        <f>(NDC_Data[[#This Row],[WAC Price]])*(NDC_Data[[#This Row],[Annual 340B Purchases]])</f>
        <v>#N/A</v>
      </c>
      <c r="N155" s="93" t="e">
        <f>(NDC_Data[[#This Row],[340B Price]]*NDC_Data[[#This Row],[Annual 340B Purchases]])-NDC_Data[[#This Row],[Annual Spend at 340B]]</f>
        <v>#N/A</v>
      </c>
      <c r="O155" s="93" t="e">
        <f>(K155-J155)*I155*'Drug Cost Impact Summary'!$E$13</f>
        <v>#N/A</v>
      </c>
      <c r="P155" s="93" t="e">
        <f>NDC_Data[[#This Row],[Annual Spend at WAC]]-NDC_Data[[#This Row],[Annual Spend at 340B]]</f>
        <v>#N/A</v>
      </c>
      <c r="Q155" s="94" t="str">
        <f>IFERROR(NDC_Data[[#This Row],[Annual Inrease in Upfront Inventory Spend]]/NDC_Data[[#This Row],[Annual Spend at 340B]],"0")</f>
        <v>0</v>
      </c>
      <c r="R155" s="93" t="e">
        <f>NDC_Data[[#This Row],[Annual Impact of Lost COGS Discount]]+NDC_Data[[#This Row],[Annual Impact of Denied Rebates]]</f>
        <v>#N/A</v>
      </c>
      <c r="S155" s="95" t="str">
        <f>IFERROR(NDC_Data[[#This Row],[Total Annual Increase in Net Spend]]/NDC_Data[[#This Row],[Annual Spend at 340B]],"0")</f>
        <v>0</v>
      </c>
      <c r="T155" s="86"/>
      <c r="U155" s="96" t="e">
        <f>(NDC_Data[[#This Row],[WAC Price]]-NDC_Data[[#This Row],[340B Price]])*(NDC_Data[[#This Row],[Annual 340B Purchases]]/365*30)</f>
        <v>#N/A</v>
      </c>
      <c r="V155" s="93" t="e">
        <f>(NDC_Data[[#This Row],[WAC Price]]-NDC_Data[[#This Row],[340B Price]])*(NDC_Data[[#This Row],[Annual 340B Purchases]]/365*45)</f>
        <v>#N/A</v>
      </c>
      <c r="W155" s="93" t="e">
        <f>(NDC_Data[[#This Row],[WAC Price]]-NDC_Data[[#This Row],[340B Price]])*(NDC_Data[[#This Row],[Annual 340B Purchases]]/365*60)</f>
        <v>#N/A</v>
      </c>
      <c r="X155" s="97" t="e">
        <f>(NDC_Data[[#This Row],[WAC Price]]-NDC_Data[[#This Row],[340B Price]])*(NDC_Data[[#This Row],[Annual 340B Purchases]]/365*90)</f>
        <v>#N/A</v>
      </c>
      <c r="Z155" s="77"/>
      <c r="AA155" s="78"/>
    </row>
    <row r="156" spans="1:27" x14ac:dyDescent="0.25">
      <c r="A156" s="79">
        <v>173089314</v>
      </c>
      <c r="B156" s="80" t="s">
        <v>58</v>
      </c>
      <c r="C156" s="32" t="s">
        <v>214</v>
      </c>
      <c r="D156" s="32" t="s">
        <v>26</v>
      </c>
      <c r="E156" s="32" t="s">
        <v>101</v>
      </c>
      <c r="F156" s="32" t="s">
        <v>102</v>
      </c>
      <c r="G156" s="32" t="s">
        <v>102</v>
      </c>
      <c r="H156" s="32" t="s">
        <v>110</v>
      </c>
      <c r="I156" s="81">
        <f>SUMIFS('Historical Purchases'!Q:Q,'Historical Purchases'!N:N,NDC_Data[[#This Row],[NDC]])</f>
        <v>0</v>
      </c>
      <c r="J156" s="10" t="e">
        <f>_xlfn.XLOOKUP(NDC_Data[[#This Row],[NDC]],'Pricing Data'!C:C,'Pricing Data'!F:F)</f>
        <v>#N/A</v>
      </c>
      <c r="K156" s="11" t="e">
        <f>_xlfn.XLOOKUP(NDC_Data[[#This Row],[NDC]],'Pricing Data'!C:C,'Pricing Data'!J:J)</f>
        <v>#N/A</v>
      </c>
      <c r="L156" s="82" t="e">
        <f>I156*(J156-(NDC_Data[[#This Row],[340B Price]]*'Drug Cost Impact Summary'!$D$13))</f>
        <v>#N/A</v>
      </c>
      <c r="M156" s="82" t="e">
        <f>(NDC_Data[[#This Row],[WAC Price]])*(NDC_Data[[#This Row],[Annual 340B Purchases]])</f>
        <v>#N/A</v>
      </c>
      <c r="N156" s="83" t="e">
        <f>(NDC_Data[[#This Row],[340B Price]]*NDC_Data[[#This Row],[Annual 340B Purchases]])-NDC_Data[[#This Row],[Annual Spend at 340B]]</f>
        <v>#N/A</v>
      </c>
      <c r="O156" s="83" t="e">
        <f>(K156-J156)*I156*'Drug Cost Impact Summary'!$E$13</f>
        <v>#N/A</v>
      </c>
      <c r="P156" s="83" t="e">
        <f>NDC_Data[[#This Row],[Annual Spend at WAC]]-NDC_Data[[#This Row],[Annual Spend at 340B]]</f>
        <v>#N/A</v>
      </c>
      <c r="Q156" s="84" t="str">
        <f>IFERROR(NDC_Data[[#This Row],[Annual Inrease in Upfront Inventory Spend]]/NDC_Data[[#This Row],[Annual Spend at 340B]],"0")</f>
        <v>0</v>
      </c>
      <c r="R156" s="83" t="e">
        <f>NDC_Data[[#This Row],[Annual Impact of Lost COGS Discount]]+NDC_Data[[#This Row],[Annual Impact of Denied Rebates]]</f>
        <v>#N/A</v>
      </c>
      <c r="S156" s="85" t="str">
        <f>IFERROR(NDC_Data[[#This Row],[Total Annual Increase in Net Spend]]/NDC_Data[[#This Row],[Annual Spend at 340B]],"0")</f>
        <v>0</v>
      </c>
      <c r="T156" s="86"/>
      <c r="U156" s="87" t="e">
        <f>(NDC_Data[[#This Row],[WAC Price]]-NDC_Data[[#This Row],[340B Price]])*(NDC_Data[[#This Row],[Annual 340B Purchases]]/365*30)</f>
        <v>#N/A</v>
      </c>
      <c r="V156" s="83" t="e">
        <f>(NDC_Data[[#This Row],[WAC Price]]-NDC_Data[[#This Row],[340B Price]])*(NDC_Data[[#This Row],[Annual 340B Purchases]]/365*45)</f>
        <v>#N/A</v>
      </c>
      <c r="W156" s="83" t="e">
        <f>(NDC_Data[[#This Row],[WAC Price]]-NDC_Data[[#This Row],[340B Price]])*(NDC_Data[[#This Row],[Annual 340B Purchases]]/365*60)</f>
        <v>#N/A</v>
      </c>
      <c r="X156" s="88" t="e">
        <f>(NDC_Data[[#This Row],[WAC Price]]-NDC_Data[[#This Row],[340B Price]])*(NDC_Data[[#This Row],[Annual 340B Purchases]]/365*90)</f>
        <v>#N/A</v>
      </c>
      <c r="Z156" s="77"/>
      <c r="AA156" s="78"/>
    </row>
    <row r="157" spans="1:27" x14ac:dyDescent="0.25">
      <c r="A157" s="89">
        <v>61874011520</v>
      </c>
      <c r="B157" s="90" t="s">
        <v>59</v>
      </c>
      <c r="C157" s="91" t="s">
        <v>120</v>
      </c>
      <c r="D157" s="91" t="s">
        <v>16</v>
      </c>
      <c r="E157" s="91" t="s">
        <v>101</v>
      </c>
      <c r="F157" s="91" t="s">
        <v>102</v>
      </c>
      <c r="G157" s="91" t="s">
        <v>102</v>
      </c>
      <c r="H157" s="91" t="s">
        <v>121</v>
      </c>
      <c r="I157" s="81">
        <f>SUMIFS('Historical Purchases'!Q:Q,'Historical Purchases'!N:N,NDC_Data[[#This Row],[NDC]])</f>
        <v>0</v>
      </c>
      <c r="J157" s="10" t="e">
        <f>_xlfn.XLOOKUP(NDC_Data[[#This Row],[NDC]],'Pricing Data'!C:C,'Pricing Data'!F:F)</f>
        <v>#N/A</v>
      </c>
      <c r="K157" s="11" t="e">
        <f>_xlfn.XLOOKUP(NDC_Data[[#This Row],[NDC]],'Pricing Data'!C:C,'Pricing Data'!J:J)</f>
        <v>#N/A</v>
      </c>
      <c r="L157" s="92" t="e">
        <f>I157*(J157-(NDC_Data[[#This Row],[340B Price]]*'Drug Cost Impact Summary'!$D$13))</f>
        <v>#N/A</v>
      </c>
      <c r="M157" s="92" t="e">
        <f>(NDC_Data[[#This Row],[WAC Price]])*(NDC_Data[[#This Row],[Annual 340B Purchases]])</f>
        <v>#N/A</v>
      </c>
      <c r="N157" s="93" t="e">
        <f>(NDC_Data[[#This Row],[340B Price]]*NDC_Data[[#This Row],[Annual 340B Purchases]])-NDC_Data[[#This Row],[Annual Spend at 340B]]</f>
        <v>#N/A</v>
      </c>
      <c r="O157" s="93" t="e">
        <f>(K157-J157)*I157*'Drug Cost Impact Summary'!$E$13</f>
        <v>#N/A</v>
      </c>
      <c r="P157" s="93" t="e">
        <f>NDC_Data[[#This Row],[Annual Spend at WAC]]-NDC_Data[[#This Row],[Annual Spend at 340B]]</f>
        <v>#N/A</v>
      </c>
      <c r="Q157" s="94" t="str">
        <f>IFERROR(NDC_Data[[#This Row],[Annual Inrease in Upfront Inventory Spend]]/NDC_Data[[#This Row],[Annual Spend at 340B]],"0")</f>
        <v>0</v>
      </c>
      <c r="R157" s="93" t="e">
        <f>NDC_Data[[#This Row],[Annual Impact of Lost COGS Discount]]+NDC_Data[[#This Row],[Annual Impact of Denied Rebates]]</f>
        <v>#N/A</v>
      </c>
      <c r="S157" s="95" t="str">
        <f>IFERROR(NDC_Data[[#This Row],[Total Annual Increase in Net Spend]]/NDC_Data[[#This Row],[Annual Spend at 340B]],"0")</f>
        <v>0</v>
      </c>
      <c r="T157" s="86"/>
      <c r="U157" s="96" t="e">
        <f>(NDC_Data[[#This Row],[WAC Price]]-NDC_Data[[#This Row],[340B Price]])*(NDC_Data[[#This Row],[Annual 340B Purchases]]/365*30)</f>
        <v>#N/A</v>
      </c>
      <c r="V157" s="93" t="e">
        <f>(NDC_Data[[#This Row],[WAC Price]]-NDC_Data[[#This Row],[340B Price]])*(NDC_Data[[#This Row],[Annual 340B Purchases]]/365*45)</f>
        <v>#N/A</v>
      </c>
      <c r="W157" s="93" t="e">
        <f>(NDC_Data[[#This Row],[WAC Price]]-NDC_Data[[#This Row],[340B Price]])*(NDC_Data[[#This Row],[Annual 340B Purchases]]/365*60)</f>
        <v>#N/A</v>
      </c>
      <c r="X157" s="97" t="e">
        <f>(NDC_Data[[#This Row],[WAC Price]]-NDC_Data[[#This Row],[340B Price]])*(NDC_Data[[#This Row],[Annual 340B Purchases]]/365*90)</f>
        <v>#N/A</v>
      </c>
      <c r="Z157" s="77"/>
      <c r="AA157" s="78"/>
    </row>
    <row r="158" spans="1:27" x14ac:dyDescent="0.25">
      <c r="A158" s="79">
        <v>61874011530</v>
      </c>
      <c r="B158" s="80" t="s">
        <v>59</v>
      </c>
      <c r="C158" s="32" t="s">
        <v>120</v>
      </c>
      <c r="D158" s="32" t="s">
        <v>16</v>
      </c>
      <c r="E158" s="32" t="s">
        <v>101</v>
      </c>
      <c r="F158" s="32" t="s">
        <v>102</v>
      </c>
      <c r="G158" s="32" t="s">
        <v>102</v>
      </c>
      <c r="H158" s="32" t="s">
        <v>117</v>
      </c>
      <c r="I158" s="81">
        <f>SUMIFS('Historical Purchases'!Q:Q,'Historical Purchases'!N:N,NDC_Data[[#This Row],[NDC]])</f>
        <v>0</v>
      </c>
      <c r="J158" s="10" t="e">
        <f>_xlfn.XLOOKUP(NDC_Data[[#This Row],[NDC]],'Pricing Data'!C:C,'Pricing Data'!F:F)</f>
        <v>#N/A</v>
      </c>
      <c r="K158" s="11" t="e">
        <f>_xlfn.XLOOKUP(NDC_Data[[#This Row],[NDC]],'Pricing Data'!C:C,'Pricing Data'!J:J)</f>
        <v>#N/A</v>
      </c>
      <c r="L158" s="82" t="e">
        <f>I158*(J158-(NDC_Data[[#This Row],[340B Price]]*'Drug Cost Impact Summary'!$D$13))</f>
        <v>#N/A</v>
      </c>
      <c r="M158" s="82" t="e">
        <f>(NDC_Data[[#This Row],[WAC Price]])*(NDC_Data[[#This Row],[Annual 340B Purchases]])</f>
        <v>#N/A</v>
      </c>
      <c r="N158" s="83" t="e">
        <f>(NDC_Data[[#This Row],[340B Price]]*NDC_Data[[#This Row],[Annual 340B Purchases]])-NDC_Data[[#This Row],[Annual Spend at 340B]]</f>
        <v>#N/A</v>
      </c>
      <c r="O158" s="83" t="e">
        <f>(K158-J158)*I158*'Drug Cost Impact Summary'!$E$13</f>
        <v>#N/A</v>
      </c>
      <c r="P158" s="83" t="e">
        <f>NDC_Data[[#This Row],[Annual Spend at WAC]]-NDC_Data[[#This Row],[Annual Spend at 340B]]</f>
        <v>#N/A</v>
      </c>
      <c r="Q158" s="84" t="str">
        <f>IFERROR(NDC_Data[[#This Row],[Annual Inrease in Upfront Inventory Spend]]/NDC_Data[[#This Row],[Annual Spend at 340B]],"0")</f>
        <v>0</v>
      </c>
      <c r="R158" s="83" t="e">
        <f>NDC_Data[[#This Row],[Annual Impact of Lost COGS Discount]]+NDC_Data[[#This Row],[Annual Impact of Denied Rebates]]</f>
        <v>#N/A</v>
      </c>
      <c r="S158" s="85" t="str">
        <f>IFERROR(NDC_Data[[#This Row],[Total Annual Increase in Net Spend]]/NDC_Data[[#This Row],[Annual Spend at 340B]],"0")</f>
        <v>0</v>
      </c>
      <c r="T158" s="86"/>
      <c r="U158" s="87" t="e">
        <f>(NDC_Data[[#This Row],[WAC Price]]-NDC_Data[[#This Row],[340B Price]])*(NDC_Data[[#This Row],[Annual 340B Purchases]]/365*30)</f>
        <v>#N/A</v>
      </c>
      <c r="V158" s="83" t="e">
        <f>(NDC_Data[[#This Row],[WAC Price]]-NDC_Data[[#This Row],[340B Price]])*(NDC_Data[[#This Row],[Annual 340B Purchases]]/365*45)</f>
        <v>#N/A</v>
      </c>
      <c r="W158" s="83" t="e">
        <f>(NDC_Data[[#This Row],[WAC Price]]-NDC_Data[[#This Row],[340B Price]])*(NDC_Data[[#This Row],[Annual 340B Purchases]]/365*60)</f>
        <v>#N/A</v>
      </c>
      <c r="X158" s="88" t="e">
        <f>(NDC_Data[[#This Row],[WAC Price]]-NDC_Data[[#This Row],[340B Price]])*(NDC_Data[[#This Row],[Annual 340B Purchases]]/365*90)</f>
        <v>#N/A</v>
      </c>
      <c r="Z158" s="77"/>
      <c r="AA158" s="78"/>
    </row>
    <row r="159" spans="1:27" x14ac:dyDescent="0.25">
      <c r="A159" s="89">
        <v>61874013020</v>
      </c>
      <c r="B159" s="90" t="s">
        <v>59</v>
      </c>
      <c r="C159" s="91" t="s">
        <v>122</v>
      </c>
      <c r="D159" s="91" t="s">
        <v>16</v>
      </c>
      <c r="E159" s="91" t="s">
        <v>101</v>
      </c>
      <c r="F159" s="91" t="s">
        <v>102</v>
      </c>
      <c r="G159" s="91" t="s">
        <v>102</v>
      </c>
      <c r="H159" s="91" t="s">
        <v>121</v>
      </c>
      <c r="I159" s="81">
        <f>SUMIFS('Historical Purchases'!Q:Q,'Historical Purchases'!N:N,NDC_Data[[#This Row],[NDC]])</f>
        <v>0</v>
      </c>
      <c r="J159" s="10" t="e">
        <f>_xlfn.XLOOKUP(NDC_Data[[#This Row],[NDC]],'Pricing Data'!C:C,'Pricing Data'!F:F)</f>
        <v>#N/A</v>
      </c>
      <c r="K159" s="11" t="e">
        <f>_xlfn.XLOOKUP(NDC_Data[[#This Row],[NDC]],'Pricing Data'!C:C,'Pricing Data'!J:J)</f>
        <v>#N/A</v>
      </c>
      <c r="L159" s="92" t="e">
        <f>I159*(J159-(NDC_Data[[#This Row],[340B Price]]*'Drug Cost Impact Summary'!$D$13))</f>
        <v>#N/A</v>
      </c>
      <c r="M159" s="92" t="e">
        <f>(NDC_Data[[#This Row],[WAC Price]])*(NDC_Data[[#This Row],[Annual 340B Purchases]])</f>
        <v>#N/A</v>
      </c>
      <c r="N159" s="93" t="e">
        <f>(NDC_Data[[#This Row],[340B Price]]*NDC_Data[[#This Row],[Annual 340B Purchases]])-NDC_Data[[#This Row],[Annual Spend at 340B]]</f>
        <v>#N/A</v>
      </c>
      <c r="O159" s="93" t="e">
        <f>(K159-J159)*I159*'Drug Cost Impact Summary'!$E$13</f>
        <v>#N/A</v>
      </c>
      <c r="P159" s="93" t="e">
        <f>NDC_Data[[#This Row],[Annual Spend at WAC]]-NDC_Data[[#This Row],[Annual Spend at 340B]]</f>
        <v>#N/A</v>
      </c>
      <c r="Q159" s="94" t="str">
        <f>IFERROR(NDC_Data[[#This Row],[Annual Inrease in Upfront Inventory Spend]]/NDC_Data[[#This Row],[Annual Spend at 340B]],"0")</f>
        <v>0</v>
      </c>
      <c r="R159" s="93" t="e">
        <f>NDC_Data[[#This Row],[Annual Impact of Lost COGS Discount]]+NDC_Data[[#This Row],[Annual Impact of Denied Rebates]]</f>
        <v>#N/A</v>
      </c>
      <c r="S159" s="95" t="str">
        <f>IFERROR(NDC_Data[[#This Row],[Total Annual Increase in Net Spend]]/NDC_Data[[#This Row],[Annual Spend at 340B]],"0")</f>
        <v>0</v>
      </c>
      <c r="T159" s="86"/>
      <c r="U159" s="96" t="e">
        <f>(NDC_Data[[#This Row],[WAC Price]]-NDC_Data[[#This Row],[340B Price]])*(NDC_Data[[#This Row],[Annual 340B Purchases]]/365*30)</f>
        <v>#N/A</v>
      </c>
      <c r="V159" s="93" t="e">
        <f>(NDC_Data[[#This Row],[WAC Price]]-NDC_Data[[#This Row],[340B Price]])*(NDC_Data[[#This Row],[Annual 340B Purchases]]/365*45)</f>
        <v>#N/A</v>
      </c>
      <c r="W159" s="93" t="e">
        <f>(NDC_Data[[#This Row],[WAC Price]]-NDC_Data[[#This Row],[340B Price]])*(NDC_Data[[#This Row],[Annual 340B Purchases]]/365*60)</f>
        <v>#N/A</v>
      </c>
      <c r="X159" s="97" t="e">
        <f>(NDC_Data[[#This Row],[WAC Price]]-NDC_Data[[#This Row],[340B Price]])*(NDC_Data[[#This Row],[Annual 340B Purchases]]/365*90)</f>
        <v>#N/A</v>
      </c>
      <c r="Z159" s="77"/>
      <c r="AA159" s="78"/>
    </row>
    <row r="160" spans="1:27" x14ac:dyDescent="0.25">
      <c r="A160" s="79">
        <v>61874013030</v>
      </c>
      <c r="B160" s="80" t="s">
        <v>59</v>
      </c>
      <c r="C160" s="32" t="s">
        <v>122</v>
      </c>
      <c r="D160" s="32" t="s">
        <v>16</v>
      </c>
      <c r="E160" s="32" t="s">
        <v>101</v>
      </c>
      <c r="F160" s="32" t="s">
        <v>102</v>
      </c>
      <c r="G160" s="32" t="s">
        <v>102</v>
      </c>
      <c r="H160" s="32" t="s">
        <v>117</v>
      </c>
      <c r="I160" s="81">
        <f>SUMIFS('Historical Purchases'!Q:Q,'Historical Purchases'!N:N,NDC_Data[[#This Row],[NDC]])</f>
        <v>0</v>
      </c>
      <c r="J160" s="10" t="e">
        <f>_xlfn.XLOOKUP(NDC_Data[[#This Row],[NDC]],'Pricing Data'!C:C,'Pricing Data'!F:F)</f>
        <v>#N/A</v>
      </c>
      <c r="K160" s="11" t="e">
        <f>_xlfn.XLOOKUP(NDC_Data[[#This Row],[NDC]],'Pricing Data'!C:C,'Pricing Data'!J:J)</f>
        <v>#N/A</v>
      </c>
      <c r="L160" s="82" t="e">
        <f>I160*(J160-(NDC_Data[[#This Row],[340B Price]]*'Drug Cost Impact Summary'!$D$13))</f>
        <v>#N/A</v>
      </c>
      <c r="M160" s="82" t="e">
        <f>(NDC_Data[[#This Row],[WAC Price]])*(NDC_Data[[#This Row],[Annual 340B Purchases]])</f>
        <v>#N/A</v>
      </c>
      <c r="N160" s="83" t="e">
        <f>(NDC_Data[[#This Row],[340B Price]]*NDC_Data[[#This Row],[Annual 340B Purchases]])-NDC_Data[[#This Row],[Annual Spend at 340B]]</f>
        <v>#N/A</v>
      </c>
      <c r="O160" s="83" t="e">
        <f>(K160-J160)*I160*'Drug Cost Impact Summary'!$E$13</f>
        <v>#N/A</v>
      </c>
      <c r="P160" s="83" t="e">
        <f>NDC_Data[[#This Row],[Annual Spend at WAC]]-NDC_Data[[#This Row],[Annual Spend at 340B]]</f>
        <v>#N/A</v>
      </c>
      <c r="Q160" s="84" t="str">
        <f>IFERROR(NDC_Data[[#This Row],[Annual Inrease in Upfront Inventory Spend]]/NDC_Data[[#This Row],[Annual Spend at 340B]],"0")</f>
        <v>0</v>
      </c>
      <c r="R160" s="83" t="e">
        <f>NDC_Data[[#This Row],[Annual Impact of Lost COGS Discount]]+NDC_Data[[#This Row],[Annual Impact of Denied Rebates]]</f>
        <v>#N/A</v>
      </c>
      <c r="S160" s="85" t="str">
        <f>IFERROR(NDC_Data[[#This Row],[Total Annual Increase in Net Spend]]/NDC_Data[[#This Row],[Annual Spend at 340B]],"0")</f>
        <v>0</v>
      </c>
      <c r="T160" s="86"/>
      <c r="U160" s="87" t="e">
        <f>(NDC_Data[[#This Row],[WAC Price]]-NDC_Data[[#This Row],[340B Price]])*(NDC_Data[[#This Row],[Annual 340B Purchases]]/365*30)</f>
        <v>#N/A</v>
      </c>
      <c r="V160" s="83" t="e">
        <f>(NDC_Data[[#This Row],[WAC Price]]-NDC_Data[[#This Row],[340B Price]])*(NDC_Data[[#This Row],[Annual 340B Purchases]]/365*45)</f>
        <v>#N/A</v>
      </c>
      <c r="W160" s="83" t="e">
        <f>(NDC_Data[[#This Row],[WAC Price]]-NDC_Data[[#This Row],[340B Price]])*(NDC_Data[[#This Row],[Annual 340B Purchases]]/365*60)</f>
        <v>#N/A</v>
      </c>
      <c r="X160" s="88" t="e">
        <f>(NDC_Data[[#This Row],[WAC Price]]-NDC_Data[[#This Row],[340B Price]])*(NDC_Data[[#This Row],[Annual 340B Purchases]]/365*90)</f>
        <v>#N/A</v>
      </c>
      <c r="Z160" s="77"/>
      <c r="AA160" s="78"/>
    </row>
    <row r="161" spans="1:27" x14ac:dyDescent="0.25">
      <c r="A161" s="89">
        <v>61874014530</v>
      </c>
      <c r="B161" s="90" t="s">
        <v>59</v>
      </c>
      <c r="C161" s="91" t="s">
        <v>123</v>
      </c>
      <c r="D161" s="91" t="s">
        <v>16</v>
      </c>
      <c r="E161" s="91" t="s">
        <v>101</v>
      </c>
      <c r="F161" s="91" t="s">
        <v>102</v>
      </c>
      <c r="G161" s="91" t="s">
        <v>102</v>
      </c>
      <c r="H161" s="91" t="s">
        <v>117</v>
      </c>
      <c r="I161" s="81">
        <f>SUMIFS('Historical Purchases'!Q:Q,'Historical Purchases'!N:N,NDC_Data[[#This Row],[NDC]])</f>
        <v>0</v>
      </c>
      <c r="J161" s="10" t="e">
        <f>_xlfn.XLOOKUP(NDC_Data[[#This Row],[NDC]],'Pricing Data'!C:C,'Pricing Data'!F:F)</f>
        <v>#N/A</v>
      </c>
      <c r="K161" s="11" t="e">
        <f>_xlfn.XLOOKUP(NDC_Data[[#This Row],[NDC]],'Pricing Data'!C:C,'Pricing Data'!J:J)</f>
        <v>#N/A</v>
      </c>
      <c r="L161" s="92" t="e">
        <f>I161*(J161-(NDC_Data[[#This Row],[340B Price]]*'Drug Cost Impact Summary'!$D$13))</f>
        <v>#N/A</v>
      </c>
      <c r="M161" s="92" t="e">
        <f>(NDC_Data[[#This Row],[WAC Price]])*(NDC_Data[[#This Row],[Annual 340B Purchases]])</f>
        <v>#N/A</v>
      </c>
      <c r="N161" s="93" t="e">
        <f>(NDC_Data[[#This Row],[340B Price]]*NDC_Data[[#This Row],[Annual 340B Purchases]])-NDC_Data[[#This Row],[Annual Spend at 340B]]</f>
        <v>#N/A</v>
      </c>
      <c r="O161" s="93" t="e">
        <f>(K161-J161)*I161*'Drug Cost Impact Summary'!$E$13</f>
        <v>#N/A</v>
      </c>
      <c r="P161" s="93" t="e">
        <f>NDC_Data[[#This Row],[Annual Spend at WAC]]-NDC_Data[[#This Row],[Annual Spend at 340B]]</f>
        <v>#N/A</v>
      </c>
      <c r="Q161" s="94" t="str">
        <f>IFERROR(NDC_Data[[#This Row],[Annual Inrease in Upfront Inventory Spend]]/NDC_Data[[#This Row],[Annual Spend at 340B]],"0")</f>
        <v>0</v>
      </c>
      <c r="R161" s="93" t="e">
        <f>NDC_Data[[#This Row],[Annual Impact of Lost COGS Discount]]+NDC_Data[[#This Row],[Annual Impact of Denied Rebates]]</f>
        <v>#N/A</v>
      </c>
      <c r="S161" s="95" t="str">
        <f>IFERROR(NDC_Data[[#This Row],[Total Annual Increase in Net Spend]]/NDC_Data[[#This Row],[Annual Spend at 340B]],"0")</f>
        <v>0</v>
      </c>
      <c r="T161" s="86"/>
      <c r="U161" s="96" t="e">
        <f>(NDC_Data[[#This Row],[WAC Price]]-NDC_Data[[#This Row],[340B Price]])*(NDC_Data[[#This Row],[Annual 340B Purchases]]/365*30)</f>
        <v>#N/A</v>
      </c>
      <c r="V161" s="93" t="e">
        <f>(NDC_Data[[#This Row],[WAC Price]]-NDC_Data[[#This Row],[340B Price]])*(NDC_Data[[#This Row],[Annual 340B Purchases]]/365*45)</f>
        <v>#N/A</v>
      </c>
      <c r="W161" s="93" t="e">
        <f>(NDC_Data[[#This Row],[WAC Price]]-NDC_Data[[#This Row],[340B Price]])*(NDC_Data[[#This Row],[Annual 340B Purchases]]/365*60)</f>
        <v>#N/A</v>
      </c>
      <c r="X161" s="97" t="e">
        <f>(NDC_Data[[#This Row],[WAC Price]]-NDC_Data[[#This Row],[340B Price]])*(NDC_Data[[#This Row],[Annual 340B Purchases]]/365*90)</f>
        <v>#N/A</v>
      </c>
      <c r="Z161" s="77"/>
      <c r="AA161" s="78"/>
    </row>
    <row r="162" spans="1:27" x14ac:dyDescent="0.25">
      <c r="A162" s="79">
        <v>61874016030</v>
      </c>
      <c r="B162" s="80" t="s">
        <v>59</v>
      </c>
      <c r="C162" s="32" t="s">
        <v>124</v>
      </c>
      <c r="D162" s="32" t="s">
        <v>16</v>
      </c>
      <c r="E162" s="32" t="s">
        <v>101</v>
      </c>
      <c r="F162" s="32" t="s">
        <v>102</v>
      </c>
      <c r="G162" s="32" t="s">
        <v>102</v>
      </c>
      <c r="H162" s="32" t="s">
        <v>117</v>
      </c>
      <c r="I162" s="81">
        <f>SUMIFS('Historical Purchases'!Q:Q,'Historical Purchases'!N:N,NDC_Data[[#This Row],[NDC]])</f>
        <v>0</v>
      </c>
      <c r="J162" s="10" t="e">
        <f>_xlfn.XLOOKUP(NDC_Data[[#This Row],[NDC]],'Pricing Data'!C:C,'Pricing Data'!F:F)</f>
        <v>#N/A</v>
      </c>
      <c r="K162" s="11" t="e">
        <f>_xlfn.XLOOKUP(NDC_Data[[#This Row],[NDC]],'Pricing Data'!C:C,'Pricing Data'!J:J)</f>
        <v>#N/A</v>
      </c>
      <c r="L162" s="82" t="e">
        <f>I162*(J162-(NDC_Data[[#This Row],[340B Price]]*'Drug Cost Impact Summary'!$D$13))</f>
        <v>#N/A</v>
      </c>
      <c r="M162" s="82" t="e">
        <f>(NDC_Data[[#This Row],[WAC Price]])*(NDC_Data[[#This Row],[Annual 340B Purchases]])</f>
        <v>#N/A</v>
      </c>
      <c r="N162" s="83" t="e">
        <f>(NDC_Data[[#This Row],[340B Price]]*NDC_Data[[#This Row],[Annual 340B Purchases]])-NDC_Data[[#This Row],[Annual Spend at 340B]]</f>
        <v>#N/A</v>
      </c>
      <c r="O162" s="83" t="e">
        <f>(K162-J162)*I162*'Drug Cost Impact Summary'!$E$13</f>
        <v>#N/A</v>
      </c>
      <c r="P162" s="83" t="e">
        <f>NDC_Data[[#This Row],[Annual Spend at WAC]]-NDC_Data[[#This Row],[Annual Spend at 340B]]</f>
        <v>#N/A</v>
      </c>
      <c r="Q162" s="84" t="str">
        <f>IFERROR(NDC_Data[[#This Row],[Annual Inrease in Upfront Inventory Spend]]/NDC_Data[[#This Row],[Annual Spend at 340B]],"0")</f>
        <v>0</v>
      </c>
      <c r="R162" s="83" t="e">
        <f>NDC_Data[[#This Row],[Annual Impact of Lost COGS Discount]]+NDC_Data[[#This Row],[Annual Impact of Denied Rebates]]</f>
        <v>#N/A</v>
      </c>
      <c r="S162" s="85" t="str">
        <f>IFERROR(NDC_Data[[#This Row],[Total Annual Increase in Net Spend]]/NDC_Data[[#This Row],[Annual Spend at 340B]],"0")</f>
        <v>0</v>
      </c>
      <c r="T162" s="86"/>
      <c r="U162" s="87" t="e">
        <f>(NDC_Data[[#This Row],[WAC Price]]-NDC_Data[[#This Row],[340B Price]])*(NDC_Data[[#This Row],[Annual 340B Purchases]]/365*30)</f>
        <v>#N/A</v>
      </c>
      <c r="V162" s="83" t="e">
        <f>(NDC_Data[[#This Row],[WAC Price]]-NDC_Data[[#This Row],[340B Price]])*(NDC_Data[[#This Row],[Annual 340B Purchases]]/365*45)</f>
        <v>#N/A</v>
      </c>
      <c r="W162" s="83" t="e">
        <f>(NDC_Data[[#This Row],[WAC Price]]-NDC_Data[[#This Row],[340B Price]])*(NDC_Data[[#This Row],[Annual 340B Purchases]]/365*60)</f>
        <v>#N/A</v>
      </c>
      <c r="X162" s="88" t="e">
        <f>(NDC_Data[[#This Row],[WAC Price]]-NDC_Data[[#This Row],[340B Price]])*(NDC_Data[[#This Row],[Annual 340B Purchases]]/365*90)</f>
        <v>#N/A</v>
      </c>
      <c r="Z162" s="77"/>
      <c r="AA162" s="78"/>
    </row>
    <row r="163" spans="1:27" x14ac:dyDescent="0.25">
      <c r="A163" s="89">
        <v>169452514</v>
      </c>
      <c r="B163" s="90" t="s">
        <v>60</v>
      </c>
      <c r="C163" s="91" t="s">
        <v>278</v>
      </c>
      <c r="D163" s="91" t="s">
        <v>24</v>
      </c>
      <c r="E163" s="91" t="s">
        <v>101</v>
      </c>
      <c r="F163" s="91" t="s">
        <v>102</v>
      </c>
      <c r="G163" s="91" t="s">
        <v>102</v>
      </c>
      <c r="H163" s="91" t="s">
        <v>126</v>
      </c>
      <c r="I163" s="81">
        <f>SUMIFS('Historical Purchases'!Q:Q,'Historical Purchases'!N:N,NDC_Data[[#This Row],[NDC]])</f>
        <v>0</v>
      </c>
      <c r="J163" s="10" t="e">
        <f>_xlfn.XLOOKUP(NDC_Data[[#This Row],[NDC]],'Pricing Data'!C:C,'Pricing Data'!F:F)</f>
        <v>#N/A</v>
      </c>
      <c r="K163" s="11" t="e">
        <f>_xlfn.XLOOKUP(NDC_Data[[#This Row],[NDC]],'Pricing Data'!C:C,'Pricing Data'!J:J)</f>
        <v>#N/A</v>
      </c>
      <c r="L163" s="92" t="e">
        <f>I163*(J163-(NDC_Data[[#This Row],[340B Price]]*'Drug Cost Impact Summary'!$D$13))</f>
        <v>#N/A</v>
      </c>
      <c r="M163" s="92" t="e">
        <f>(NDC_Data[[#This Row],[WAC Price]])*(NDC_Data[[#This Row],[Annual 340B Purchases]])</f>
        <v>#N/A</v>
      </c>
      <c r="N163" s="93" t="e">
        <f>(NDC_Data[[#This Row],[340B Price]]*NDC_Data[[#This Row],[Annual 340B Purchases]])-NDC_Data[[#This Row],[Annual Spend at 340B]]</f>
        <v>#N/A</v>
      </c>
      <c r="O163" s="93" t="e">
        <f>(K163-J163)*I163*'Drug Cost Impact Summary'!$E$13</f>
        <v>#N/A</v>
      </c>
      <c r="P163" s="93" t="e">
        <f>NDC_Data[[#This Row],[Annual Spend at WAC]]-NDC_Data[[#This Row],[Annual Spend at 340B]]</f>
        <v>#N/A</v>
      </c>
      <c r="Q163" s="94" t="str">
        <f>IFERROR(NDC_Data[[#This Row],[Annual Inrease in Upfront Inventory Spend]]/NDC_Data[[#This Row],[Annual Spend at 340B]],"0")</f>
        <v>0</v>
      </c>
      <c r="R163" s="93" t="e">
        <f>NDC_Data[[#This Row],[Annual Impact of Lost COGS Discount]]+NDC_Data[[#This Row],[Annual Impact of Denied Rebates]]</f>
        <v>#N/A</v>
      </c>
      <c r="S163" s="95" t="str">
        <f>IFERROR(NDC_Data[[#This Row],[Total Annual Increase in Net Spend]]/NDC_Data[[#This Row],[Annual Spend at 340B]],"0")</f>
        <v>0</v>
      </c>
      <c r="T163" s="86"/>
      <c r="U163" s="96" t="e">
        <f>(NDC_Data[[#This Row],[WAC Price]]-NDC_Data[[#This Row],[340B Price]])*(NDC_Data[[#This Row],[Annual 340B Purchases]]/365*30)</f>
        <v>#N/A</v>
      </c>
      <c r="V163" s="93" t="e">
        <f>(NDC_Data[[#This Row],[WAC Price]]-NDC_Data[[#This Row],[340B Price]])*(NDC_Data[[#This Row],[Annual 340B Purchases]]/365*45)</f>
        <v>#N/A</v>
      </c>
      <c r="W163" s="93" t="e">
        <f>(NDC_Data[[#This Row],[WAC Price]]-NDC_Data[[#This Row],[340B Price]])*(NDC_Data[[#This Row],[Annual 340B Purchases]]/365*60)</f>
        <v>#N/A</v>
      </c>
      <c r="X163" s="97" t="e">
        <f>(NDC_Data[[#This Row],[WAC Price]]-NDC_Data[[#This Row],[340B Price]])*(NDC_Data[[#This Row],[Annual 340B Purchases]]/365*90)</f>
        <v>#N/A</v>
      </c>
      <c r="Z163" s="77"/>
      <c r="AA163" s="78"/>
    </row>
    <row r="164" spans="1:27" x14ac:dyDescent="0.25">
      <c r="A164" s="79">
        <v>169450514</v>
      </c>
      <c r="B164" s="80" t="s">
        <v>60</v>
      </c>
      <c r="C164" s="32" t="s">
        <v>279</v>
      </c>
      <c r="D164" s="32" t="s">
        <v>24</v>
      </c>
      <c r="E164" s="32" t="s">
        <v>101</v>
      </c>
      <c r="F164" s="32" t="s">
        <v>102</v>
      </c>
      <c r="G164" s="32" t="s">
        <v>102</v>
      </c>
      <c r="H164" s="32" t="s">
        <v>126</v>
      </c>
      <c r="I164" s="81">
        <f>SUMIFS('Historical Purchases'!Q:Q,'Historical Purchases'!N:N,NDC_Data[[#This Row],[NDC]])</f>
        <v>0</v>
      </c>
      <c r="J164" s="10" t="e">
        <f>_xlfn.XLOOKUP(NDC_Data[[#This Row],[NDC]],'Pricing Data'!C:C,'Pricing Data'!F:F)</f>
        <v>#N/A</v>
      </c>
      <c r="K164" s="11" t="e">
        <f>_xlfn.XLOOKUP(NDC_Data[[#This Row],[NDC]],'Pricing Data'!C:C,'Pricing Data'!J:J)</f>
        <v>#N/A</v>
      </c>
      <c r="L164" s="82" t="e">
        <f>I164*(J164-(NDC_Data[[#This Row],[340B Price]]*'Drug Cost Impact Summary'!$D$13))</f>
        <v>#N/A</v>
      </c>
      <c r="M164" s="82" t="e">
        <f>(NDC_Data[[#This Row],[WAC Price]])*(NDC_Data[[#This Row],[Annual 340B Purchases]])</f>
        <v>#N/A</v>
      </c>
      <c r="N164" s="83" t="e">
        <f>(NDC_Data[[#This Row],[340B Price]]*NDC_Data[[#This Row],[Annual 340B Purchases]])-NDC_Data[[#This Row],[Annual Spend at 340B]]</f>
        <v>#N/A</v>
      </c>
      <c r="O164" s="83" t="e">
        <f>(K164-J164)*I164*'Drug Cost Impact Summary'!$E$13</f>
        <v>#N/A</v>
      </c>
      <c r="P164" s="83" t="e">
        <f>NDC_Data[[#This Row],[Annual Spend at WAC]]-NDC_Data[[#This Row],[Annual Spend at 340B]]</f>
        <v>#N/A</v>
      </c>
      <c r="Q164" s="84" t="str">
        <f>IFERROR(NDC_Data[[#This Row],[Annual Inrease in Upfront Inventory Spend]]/NDC_Data[[#This Row],[Annual Spend at 340B]],"0")</f>
        <v>0</v>
      </c>
      <c r="R164" s="83" t="e">
        <f>NDC_Data[[#This Row],[Annual Impact of Lost COGS Discount]]+NDC_Data[[#This Row],[Annual Impact of Denied Rebates]]</f>
        <v>#N/A</v>
      </c>
      <c r="S164" s="85" t="str">
        <f>IFERROR(NDC_Data[[#This Row],[Total Annual Increase in Net Spend]]/NDC_Data[[#This Row],[Annual Spend at 340B]],"0")</f>
        <v>0</v>
      </c>
      <c r="T164" s="86"/>
      <c r="U164" s="87" t="e">
        <f>(NDC_Data[[#This Row],[WAC Price]]-NDC_Data[[#This Row],[340B Price]])*(NDC_Data[[#This Row],[Annual 340B Purchases]]/365*30)</f>
        <v>#N/A</v>
      </c>
      <c r="V164" s="83" t="e">
        <f>(NDC_Data[[#This Row],[WAC Price]]-NDC_Data[[#This Row],[340B Price]])*(NDC_Data[[#This Row],[Annual 340B Purchases]]/365*45)</f>
        <v>#N/A</v>
      </c>
      <c r="W164" s="83" t="e">
        <f>(NDC_Data[[#This Row],[WAC Price]]-NDC_Data[[#This Row],[340B Price]])*(NDC_Data[[#This Row],[Annual 340B Purchases]]/365*60)</f>
        <v>#N/A</v>
      </c>
      <c r="X164" s="88" t="e">
        <f>(NDC_Data[[#This Row],[WAC Price]]-NDC_Data[[#This Row],[340B Price]])*(NDC_Data[[#This Row],[Annual 340B Purchases]]/365*90)</f>
        <v>#N/A</v>
      </c>
      <c r="Z164" s="77"/>
      <c r="AA164" s="78"/>
    </row>
    <row r="165" spans="1:27" x14ac:dyDescent="0.25">
      <c r="A165" s="89">
        <v>169450114</v>
      </c>
      <c r="B165" s="90" t="s">
        <v>60</v>
      </c>
      <c r="C165" s="91" t="s">
        <v>280</v>
      </c>
      <c r="D165" s="91" t="s">
        <v>24</v>
      </c>
      <c r="E165" s="91" t="s">
        <v>101</v>
      </c>
      <c r="F165" s="91" t="s">
        <v>102</v>
      </c>
      <c r="G165" s="91" t="s">
        <v>102</v>
      </c>
      <c r="H165" s="91" t="s">
        <v>126</v>
      </c>
      <c r="I165" s="81">
        <f>SUMIFS('Historical Purchases'!Q:Q,'Historical Purchases'!N:N,NDC_Data[[#This Row],[NDC]])</f>
        <v>0</v>
      </c>
      <c r="J165" s="10" t="e">
        <f>_xlfn.XLOOKUP(NDC_Data[[#This Row],[NDC]],'Pricing Data'!C:C,'Pricing Data'!F:F)</f>
        <v>#N/A</v>
      </c>
      <c r="K165" s="11" t="e">
        <f>_xlfn.XLOOKUP(NDC_Data[[#This Row],[NDC]],'Pricing Data'!C:C,'Pricing Data'!J:J)</f>
        <v>#N/A</v>
      </c>
      <c r="L165" s="92" t="e">
        <f>I165*(J165-(NDC_Data[[#This Row],[340B Price]]*'Drug Cost Impact Summary'!$D$13))</f>
        <v>#N/A</v>
      </c>
      <c r="M165" s="92" t="e">
        <f>(NDC_Data[[#This Row],[WAC Price]])*(NDC_Data[[#This Row],[Annual 340B Purchases]])</f>
        <v>#N/A</v>
      </c>
      <c r="N165" s="93" t="e">
        <f>(NDC_Data[[#This Row],[340B Price]]*NDC_Data[[#This Row],[Annual 340B Purchases]])-NDC_Data[[#This Row],[Annual Spend at 340B]]</f>
        <v>#N/A</v>
      </c>
      <c r="O165" s="93" t="e">
        <f>(K165-J165)*I165*'Drug Cost Impact Summary'!$E$13</f>
        <v>#N/A</v>
      </c>
      <c r="P165" s="93" t="e">
        <f>NDC_Data[[#This Row],[Annual Spend at WAC]]-NDC_Data[[#This Row],[Annual Spend at 340B]]</f>
        <v>#N/A</v>
      </c>
      <c r="Q165" s="94" t="str">
        <f>IFERROR(NDC_Data[[#This Row],[Annual Inrease in Upfront Inventory Spend]]/NDC_Data[[#This Row],[Annual Spend at 340B]],"0")</f>
        <v>0</v>
      </c>
      <c r="R165" s="93" t="e">
        <f>NDC_Data[[#This Row],[Annual Impact of Lost COGS Discount]]+NDC_Data[[#This Row],[Annual Impact of Denied Rebates]]</f>
        <v>#N/A</v>
      </c>
      <c r="S165" s="95" t="str">
        <f>IFERROR(NDC_Data[[#This Row],[Total Annual Increase in Net Spend]]/NDC_Data[[#This Row],[Annual Spend at 340B]],"0")</f>
        <v>0</v>
      </c>
      <c r="T165" s="86"/>
      <c r="U165" s="96" t="e">
        <f>(NDC_Data[[#This Row],[WAC Price]]-NDC_Data[[#This Row],[340B Price]])*(NDC_Data[[#This Row],[Annual 340B Purchases]]/365*30)</f>
        <v>#N/A</v>
      </c>
      <c r="V165" s="93" t="e">
        <f>(NDC_Data[[#This Row],[WAC Price]]-NDC_Data[[#This Row],[340B Price]])*(NDC_Data[[#This Row],[Annual 340B Purchases]]/365*45)</f>
        <v>#N/A</v>
      </c>
      <c r="W165" s="93" t="e">
        <f>(NDC_Data[[#This Row],[WAC Price]]-NDC_Data[[#This Row],[340B Price]])*(NDC_Data[[#This Row],[Annual 340B Purchases]]/365*60)</f>
        <v>#N/A</v>
      </c>
      <c r="X165" s="97" t="e">
        <f>(NDC_Data[[#This Row],[WAC Price]]-NDC_Data[[#This Row],[340B Price]])*(NDC_Data[[#This Row],[Annual 340B Purchases]]/365*90)</f>
        <v>#N/A</v>
      </c>
      <c r="Z165" s="77"/>
      <c r="AA165" s="78"/>
    </row>
    <row r="166" spans="1:27" x14ac:dyDescent="0.25">
      <c r="A166" s="79">
        <v>169451714</v>
      </c>
      <c r="B166" s="80" t="s">
        <v>60</v>
      </c>
      <c r="C166" s="32" t="s">
        <v>281</v>
      </c>
      <c r="D166" s="32" t="s">
        <v>24</v>
      </c>
      <c r="E166" s="32" t="s">
        <v>101</v>
      </c>
      <c r="F166" s="32" t="s">
        <v>102</v>
      </c>
      <c r="G166" s="32" t="s">
        <v>102</v>
      </c>
      <c r="H166" s="32" t="s">
        <v>282</v>
      </c>
      <c r="I166" s="81">
        <f>SUMIFS('Historical Purchases'!Q:Q,'Historical Purchases'!N:N,NDC_Data[[#This Row],[NDC]])</f>
        <v>0</v>
      </c>
      <c r="J166" s="10" t="e">
        <f>_xlfn.XLOOKUP(NDC_Data[[#This Row],[NDC]],'Pricing Data'!C:C,'Pricing Data'!F:F)</f>
        <v>#N/A</v>
      </c>
      <c r="K166" s="11" t="e">
        <f>_xlfn.XLOOKUP(NDC_Data[[#This Row],[NDC]],'Pricing Data'!C:C,'Pricing Data'!J:J)</f>
        <v>#N/A</v>
      </c>
      <c r="L166" s="82" t="e">
        <f>I166*(J166-(NDC_Data[[#This Row],[340B Price]]*'Drug Cost Impact Summary'!$D$13))</f>
        <v>#N/A</v>
      </c>
      <c r="M166" s="82" t="e">
        <f>(NDC_Data[[#This Row],[WAC Price]])*(NDC_Data[[#This Row],[Annual 340B Purchases]])</f>
        <v>#N/A</v>
      </c>
      <c r="N166" s="83" t="e">
        <f>(NDC_Data[[#This Row],[340B Price]]*NDC_Data[[#This Row],[Annual 340B Purchases]])-NDC_Data[[#This Row],[Annual Spend at 340B]]</f>
        <v>#N/A</v>
      </c>
      <c r="O166" s="83" t="e">
        <f>(K166-J166)*I166*'Drug Cost Impact Summary'!$E$13</f>
        <v>#N/A</v>
      </c>
      <c r="P166" s="83" t="e">
        <f>NDC_Data[[#This Row],[Annual Spend at WAC]]-NDC_Data[[#This Row],[Annual Spend at 340B]]</f>
        <v>#N/A</v>
      </c>
      <c r="Q166" s="84" t="str">
        <f>IFERROR(NDC_Data[[#This Row],[Annual Inrease in Upfront Inventory Spend]]/NDC_Data[[#This Row],[Annual Spend at 340B]],"0")</f>
        <v>0</v>
      </c>
      <c r="R166" s="83" t="e">
        <f>NDC_Data[[#This Row],[Annual Impact of Lost COGS Discount]]+NDC_Data[[#This Row],[Annual Impact of Denied Rebates]]</f>
        <v>#N/A</v>
      </c>
      <c r="S166" s="85" t="str">
        <f>IFERROR(NDC_Data[[#This Row],[Total Annual Increase in Net Spend]]/NDC_Data[[#This Row],[Annual Spend at 340B]],"0")</f>
        <v>0</v>
      </c>
      <c r="T166" s="86"/>
      <c r="U166" s="87" t="e">
        <f>(NDC_Data[[#This Row],[WAC Price]]-NDC_Data[[#This Row],[340B Price]])*(NDC_Data[[#This Row],[Annual 340B Purchases]]/365*30)</f>
        <v>#N/A</v>
      </c>
      <c r="V166" s="83" t="e">
        <f>(NDC_Data[[#This Row],[WAC Price]]-NDC_Data[[#This Row],[340B Price]])*(NDC_Data[[#This Row],[Annual 340B Purchases]]/365*45)</f>
        <v>#N/A</v>
      </c>
      <c r="W166" s="83" t="e">
        <f>(NDC_Data[[#This Row],[WAC Price]]-NDC_Data[[#This Row],[340B Price]])*(NDC_Data[[#This Row],[Annual 340B Purchases]]/365*60)</f>
        <v>#N/A</v>
      </c>
      <c r="X166" s="88" t="e">
        <f>(NDC_Data[[#This Row],[WAC Price]]-NDC_Data[[#This Row],[340B Price]])*(NDC_Data[[#This Row],[Annual 340B Purchases]]/365*90)</f>
        <v>#N/A</v>
      </c>
      <c r="Z166" s="77"/>
      <c r="AA166" s="78"/>
    </row>
    <row r="167" spans="1:27" x14ac:dyDescent="0.25">
      <c r="A167" s="89">
        <v>169452414</v>
      </c>
      <c r="B167" s="90" t="s">
        <v>60</v>
      </c>
      <c r="C167" s="91" t="s">
        <v>283</v>
      </c>
      <c r="D167" s="91" t="s">
        <v>24</v>
      </c>
      <c r="E167" s="91" t="s">
        <v>101</v>
      </c>
      <c r="F167" s="91" t="s">
        <v>102</v>
      </c>
      <c r="G167" s="91" t="s">
        <v>102</v>
      </c>
      <c r="H167" s="91" t="s">
        <v>282</v>
      </c>
      <c r="I167" s="81">
        <f>SUMIFS('Historical Purchases'!Q:Q,'Historical Purchases'!N:N,NDC_Data[[#This Row],[NDC]])</f>
        <v>0</v>
      </c>
      <c r="J167" s="10" t="e">
        <f>_xlfn.XLOOKUP(NDC_Data[[#This Row],[NDC]],'Pricing Data'!C:C,'Pricing Data'!F:F)</f>
        <v>#N/A</v>
      </c>
      <c r="K167" s="11" t="e">
        <f>_xlfn.XLOOKUP(NDC_Data[[#This Row],[NDC]],'Pricing Data'!C:C,'Pricing Data'!J:J)</f>
        <v>#N/A</v>
      </c>
      <c r="L167" s="92" t="e">
        <f>I167*(J167-(NDC_Data[[#This Row],[340B Price]]*'Drug Cost Impact Summary'!$D$13))</f>
        <v>#N/A</v>
      </c>
      <c r="M167" s="92" t="e">
        <f>(NDC_Data[[#This Row],[WAC Price]])*(NDC_Data[[#This Row],[Annual 340B Purchases]])</f>
        <v>#N/A</v>
      </c>
      <c r="N167" s="93" t="e">
        <f>(NDC_Data[[#This Row],[340B Price]]*NDC_Data[[#This Row],[Annual 340B Purchases]])-NDC_Data[[#This Row],[Annual Spend at 340B]]</f>
        <v>#N/A</v>
      </c>
      <c r="O167" s="93" t="e">
        <f>(K167-J167)*I167*'Drug Cost Impact Summary'!$E$13</f>
        <v>#N/A</v>
      </c>
      <c r="P167" s="93" t="e">
        <f>NDC_Data[[#This Row],[Annual Spend at WAC]]-NDC_Data[[#This Row],[Annual Spend at 340B]]</f>
        <v>#N/A</v>
      </c>
      <c r="Q167" s="94" t="str">
        <f>IFERROR(NDC_Data[[#This Row],[Annual Inrease in Upfront Inventory Spend]]/NDC_Data[[#This Row],[Annual Spend at 340B]],"0")</f>
        <v>0</v>
      </c>
      <c r="R167" s="93" t="e">
        <f>NDC_Data[[#This Row],[Annual Impact of Lost COGS Discount]]+NDC_Data[[#This Row],[Annual Impact of Denied Rebates]]</f>
        <v>#N/A</v>
      </c>
      <c r="S167" s="95" t="str">
        <f>IFERROR(NDC_Data[[#This Row],[Total Annual Increase in Net Spend]]/NDC_Data[[#This Row],[Annual Spend at 340B]],"0")</f>
        <v>0</v>
      </c>
      <c r="T167" s="86"/>
      <c r="U167" s="96" t="e">
        <f>(NDC_Data[[#This Row],[WAC Price]]-NDC_Data[[#This Row],[340B Price]])*(NDC_Data[[#This Row],[Annual 340B Purchases]]/365*30)</f>
        <v>#N/A</v>
      </c>
      <c r="V167" s="93" t="e">
        <f>(NDC_Data[[#This Row],[WAC Price]]-NDC_Data[[#This Row],[340B Price]])*(NDC_Data[[#This Row],[Annual 340B Purchases]]/365*45)</f>
        <v>#N/A</v>
      </c>
      <c r="W167" s="93" t="e">
        <f>(NDC_Data[[#This Row],[WAC Price]]-NDC_Data[[#This Row],[340B Price]])*(NDC_Data[[#This Row],[Annual 340B Purchases]]/365*60)</f>
        <v>#N/A</v>
      </c>
      <c r="X167" s="97" t="e">
        <f>(NDC_Data[[#This Row],[WAC Price]]-NDC_Data[[#This Row],[340B Price]])*(NDC_Data[[#This Row],[Annual 340B Purchases]]/365*90)</f>
        <v>#N/A</v>
      </c>
      <c r="Z167" s="77"/>
      <c r="AA167" s="78"/>
    </row>
    <row r="168" spans="1:27" x14ac:dyDescent="0.25">
      <c r="A168" s="79">
        <v>469012599</v>
      </c>
      <c r="B168" s="80" t="s">
        <v>61</v>
      </c>
      <c r="C168" s="32" t="s">
        <v>142</v>
      </c>
      <c r="D168" s="32" t="s">
        <v>25</v>
      </c>
      <c r="E168" s="32" t="s">
        <v>101</v>
      </c>
      <c r="F168" s="32" t="s">
        <v>102</v>
      </c>
      <c r="G168" s="32" t="s">
        <v>102</v>
      </c>
      <c r="H168" s="32" t="s">
        <v>108</v>
      </c>
      <c r="I168" s="81">
        <f>SUMIFS('Historical Purchases'!Q:Q,'Historical Purchases'!N:N,NDC_Data[[#This Row],[NDC]])</f>
        <v>0</v>
      </c>
      <c r="J168" s="10" t="e">
        <f>_xlfn.XLOOKUP(NDC_Data[[#This Row],[NDC]],'Pricing Data'!C:C,'Pricing Data'!F:F)</f>
        <v>#N/A</v>
      </c>
      <c r="K168" s="11" t="e">
        <f>_xlfn.XLOOKUP(NDC_Data[[#This Row],[NDC]],'Pricing Data'!C:C,'Pricing Data'!J:J)</f>
        <v>#N/A</v>
      </c>
      <c r="L168" s="82" t="e">
        <f>I168*(J168-(NDC_Data[[#This Row],[340B Price]]*'Drug Cost Impact Summary'!$D$13))</f>
        <v>#N/A</v>
      </c>
      <c r="M168" s="82" t="e">
        <f>(NDC_Data[[#This Row],[WAC Price]])*(NDC_Data[[#This Row],[Annual 340B Purchases]])</f>
        <v>#N/A</v>
      </c>
      <c r="N168" s="83" t="e">
        <f>(NDC_Data[[#This Row],[340B Price]]*NDC_Data[[#This Row],[Annual 340B Purchases]])-NDC_Data[[#This Row],[Annual Spend at 340B]]</f>
        <v>#N/A</v>
      </c>
      <c r="O168" s="83" t="e">
        <f>(K168-J168)*I168*'Drug Cost Impact Summary'!$E$13</f>
        <v>#N/A</v>
      </c>
      <c r="P168" s="83" t="e">
        <f>NDC_Data[[#This Row],[Annual Spend at WAC]]-NDC_Data[[#This Row],[Annual Spend at 340B]]</f>
        <v>#N/A</v>
      </c>
      <c r="Q168" s="84" t="str">
        <f>IFERROR(NDC_Data[[#This Row],[Annual Inrease in Upfront Inventory Spend]]/NDC_Data[[#This Row],[Annual Spend at 340B]],"0")</f>
        <v>0</v>
      </c>
      <c r="R168" s="83" t="e">
        <f>NDC_Data[[#This Row],[Annual Impact of Lost COGS Discount]]+NDC_Data[[#This Row],[Annual Impact of Denied Rebates]]</f>
        <v>#N/A</v>
      </c>
      <c r="S168" s="85" t="str">
        <f>IFERROR(NDC_Data[[#This Row],[Total Annual Increase in Net Spend]]/NDC_Data[[#This Row],[Annual Spend at 340B]],"0")</f>
        <v>0</v>
      </c>
      <c r="T168" s="86"/>
      <c r="U168" s="87" t="e">
        <f>(NDC_Data[[#This Row],[WAC Price]]-NDC_Data[[#This Row],[340B Price]])*(NDC_Data[[#This Row],[Annual 340B Purchases]]/365*30)</f>
        <v>#N/A</v>
      </c>
      <c r="V168" s="83" t="e">
        <f>(NDC_Data[[#This Row],[WAC Price]]-NDC_Data[[#This Row],[340B Price]])*(NDC_Data[[#This Row],[Annual 340B Purchases]]/365*45)</f>
        <v>#N/A</v>
      </c>
      <c r="W168" s="83" t="e">
        <f>(NDC_Data[[#This Row],[WAC Price]]-NDC_Data[[#This Row],[340B Price]])*(NDC_Data[[#This Row],[Annual 340B Purchases]]/365*60)</f>
        <v>#N/A</v>
      </c>
      <c r="X168" s="88" t="e">
        <f>(NDC_Data[[#This Row],[WAC Price]]-NDC_Data[[#This Row],[340B Price]])*(NDC_Data[[#This Row],[Annual 340B Purchases]]/365*90)</f>
        <v>#N/A</v>
      </c>
      <c r="Z168" s="77"/>
      <c r="AA168" s="78"/>
    </row>
    <row r="169" spans="1:27" x14ac:dyDescent="0.25">
      <c r="A169" s="89">
        <v>469062599</v>
      </c>
      <c r="B169" s="90" t="s">
        <v>61</v>
      </c>
      <c r="C169" s="91" t="s">
        <v>143</v>
      </c>
      <c r="D169" s="91" t="s">
        <v>25</v>
      </c>
      <c r="E169" s="91" t="s">
        <v>101</v>
      </c>
      <c r="F169" s="91" t="s">
        <v>102</v>
      </c>
      <c r="G169" s="91" t="s">
        <v>102</v>
      </c>
      <c r="H169" s="91" t="s">
        <v>108</v>
      </c>
      <c r="I169" s="81">
        <f>SUMIFS('Historical Purchases'!Q:Q,'Historical Purchases'!N:N,NDC_Data[[#This Row],[NDC]])</f>
        <v>0</v>
      </c>
      <c r="J169" s="10" t="e">
        <f>_xlfn.XLOOKUP(NDC_Data[[#This Row],[NDC]],'Pricing Data'!C:C,'Pricing Data'!F:F)</f>
        <v>#N/A</v>
      </c>
      <c r="K169" s="11" t="e">
        <f>_xlfn.XLOOKUP(NDC_Data[[#This Row],[NDC]],'Pricing Data'!C:C,'Pricing Data'!J:J)</f>
        <v>#N/A</v>
      </c>
      <c r="L169" s="92" t="e">
        <f>I169*(J169-(NDC_Data[[#This Row],[340B Price]]*'Drug Cost Impact Summary'!$D$13))</f>
        <v>#N/A</v>
      </c>
      <c r="M169" s="92" t="e">
        <f>(NDC_Data[[#This Row],[WAC Price]])*(NDC_Data[[#This Row],[Annual 340B Purchases]])</f>
        <v>#N/A</v>
      </c>
      <c r="N169" s="93" t="e">
        <f>(NDC_Data[[#This Row],[340B Price]]*NDC_Data[[#This Row],[Annual 340B Purchases]])-NDC_Data[[#This Row],[Annual Spend at 340B]]</f>
        <v>#N/A</v>
      </c>
      <c r="O169" s="93" t="e">
        <f>(K169-J169)*I169*'Drug Cost Impact Summary'!$E$13</f>
        <v>#N/A</v>
      </c>
      <c r="P169" s="93" t="e">
        <f>NDC_Data[[#This Row],[Annual Spend at WAC]]-NDC_Data[[#This Row],[Annual Spend at 340B]]</f>
        <v>#N/A</v>
      </c>
      <c r="Q169" s="94" t="str">
        <f>IFERROR(NDC_Data[[#This Row],[Annual Inrease in Upfront Inventory Spend]]/NDC_Data[[#This Row],[Annual Spend at 340B]],"0")</f>
        <v>0</v>
      </c>
      <c r="R169" s="93" t="e">
        <f>NDC_Data[[#This Row],[Annual Impact of Lost COGS Discount]]+NDC_Data[[#This Row],[Annual Impact of Denied Rebates]]</f>
        <v>#N/A</v>
      </c>
      <c r="S169" s="95" t="str">
        <f>IFERROR(NDC_Data[[#This Row],[Total Annual Increase in Net Spend]]/NDC_Data[[#This Row],[Annual Spend at 340B]],"0")</f>
        <v>0</v>
      </c>
      <c r="T169" s="86"/>
      <c r="U169" s="96" t="e">
        <f>(NDC_Data[[#This Row],[WAC Price]]-NDC_Data[[#This Row],[340B Price]])*(NDC_Data[[#This Row],[Annual 340B Purchases]]/365*30)</f>
        <v>#N/A</v>
      </c>
      <c r="V169" s="93" t="e">
        <f>(NDC_Data[[#This Row],[WAC Price]]-NDC_Data[[#This Row],[340B Price]])*(NDC_Data[[#This Row],[Annual 340B Purchases]]/365*45)</f>
        <v>#N/A</v>
      </c>
      <c r="W169" s="93" t="e">
        <f>(NDC_Data[[#This Row],[WAC Price]]-NDC_Data[[#This Row],[340B Price]])*(NDC_Data[[#This Row],[Annual 340B Purchases]]/365*60)</f>
        <v>#N/A</v>
      </c>
      <c r="X169" s="97" t="e">
        <f>(NDC_Data[[#This Row],[WAC Price]]-NDC_Data[[#This Row],[340B Price]])*(NDC_Data[[#This Row],[Annual 340B Purchases]]/365*90)</f>
        <v>#N/A</v>
      </c>
      <c r="Z169" s="77"/>
      <c r="AA169" s="78"/>
    </row>
    <row r="170" spans="1:27" x14ac:dyDescent="0.25">
      <c r="A170" s="79">
        <v>469072560</v>
      </c>
      <c r="B170" s="80" t="s">
        <v>61</v>
      </c>
      <c r="C170" s="32" t="s">
        <v>144</v>
      </c>
      <c r="D170" s="32" t="s">
        <v>25</v>
      </c>
      <c r="E170" s="32" t="s">
        <v>101</v>
      </c>
      <c r="F170" s="32" t="s">
        <v>102</v>
      </c>
      <c r="G170" s="32" t="s">
        <v>102</v>
      </c>
      <c r="H170" s="32" t="s">
        <v>137</v>
      </c>
      <c r="I170" s="81">
        <f>SUMIFS('Historical Purchases'!Q:Q,'Historical Purchases'!N:N,NDC_Data[[#This Row],[NDC]])</f>
        <v>0</v>
      </c>
      <c r="J170" s="10" t="e">
        <f>_xlfn.XLOOKUP(NDC_Data[[#This Row],[NDC]],'Pricing Data'!C:C,'Pricing Data'!F:F)</f>
        <v>#N/A</v>
      </c>
      <c r="K170" s="11" t="e">
        <f>_xlfn.XLOOKUP(NDC_Data[[#This Row],[NDC]],'Pricing Data'!C:C,'Pricing Data'!J:J)</f>
        <v>#N/A</v>
      </c>
      <c r="L170" s="82" t="e">
        <f>I170*(J170-(NDC_Data[[#This Row],[340B Price]]*'Drug Cost Impact Summary'!$D$13))</f>
        <v>#N/A</v>
      </c>
      <c r="M170" s="82" t="e">
        <f>(NDC_Data[[#This Row],[WAC Price]])*(NDC_Data[[#This Row],[Annual 340B Purchases]])</f>
        <v>#N/A</v>
      </c>
      <c r="N170" s="83" t="e">
        <f>(NDC_Data[[#This Row],[340B Price]]*NDC_Data[[#This Row],[Annual 340B Purchases]])-NDC_Data[[#This Row],[Annual Spend at 340B]]</f>
        <v>#N/A</v>
      </c>
      <c r="O170" s="83" t="e">
        <f>(K170-J170)*I170*'Drug Cost Impact Summary'!$E$13</f>
        <v>#N/A</v>
      </c>
      <c r="P170" s="83" t="e">
        <f>NDC_Data[[#This Row],[Annual Spend at WAC]]-NDC_Data[[#This Row],[Annual Spend at 340B]]</f>
        <v>#N/A</v>
      </c>
      <c r="Q170" s="84" t="str">
        <f>IFERROR(NDC_Data[[#This Row],[Annual Inrease in Upfront Inventory Spend]]/NDC_Data[[#This Row],[Annual Spend at 340B]],"0")</f>
        <v>0</v>
      </c>
      <c r="R170" s="83" t="e">
        <f>NDC_Data[[#This Row],[Annual Impact of Lost COGS Discount]]+NDC_Data[[#This Row],[Annual Impact of Denied Rebates]]</f>
        <v>#N/A</v>
      </c>
      <c r="S170" s="85" t="str">
        <f>IFERROR(NDC_Data[[#This Row],[Total Annual Increase in Net Spend]]/NDC_Data[[#This Row],[Annual Spend at 340B]],"0")</f>
        <v>0</v>
      </c>
      <c r="T170" s="86"/>
      <c r="U170" s="87" t="e">
        <f>(NDC_Data[[#This Row],[WAC Price]]-NDC_Data[[#This Row],[340B Price]])*(NDC_Data[[#This Row],[Annual 340B Purchases]]/365*30)</f>
        <v>#N/A</v>
      </c>
      <c r="V170" s="83" t="e">
        <f>(NDC_Data[[#This Row],[WAC Price]]-NDC_Data[[#This Row],[340B Price]])*(NDC_Data[[#This Row],[Annual 340B Purchases]]/365*45)</f>
        <v>#N/A</v>
      </c>
      <c r="W170" s="83" t="e">
        <f>(NDC_Data[[#This Row],[WAC Price]]-NDC_Data[[#This Row],[340B Price]])*(NDC_Data[[#This Row],[Annual 340B Purchases]]/365*60)</f>
        <v>#N/A</v>
      </c>
      <c r="X170" s="88" t="e">
        <f>(NDC_Data[[#This Row],[WAC Price]]-NDC_Data[[#This Row],[340B Price]])*(NDC_Data[[#This Row],[Annual 340B Purchases]]/365*90)</f>
        <v>#N/A</v>
      </c>
      <c r="Z170" s="77"/>
      <c r="AA170" s="78"/>
    </row>
    <row r="171" spans="1:27" x14ac:dyDescent="0.25">
      <c r="A171" s="89">
        <v>173086906</v>
      </c>
      <c r="B171" s="90" t="s">
        <v>69</v>
      </c>
      <c r="C171" s="91" t="s">
        <v>207</v>
      </c>
      <c r="D171" s="91" t="s">
        <v>26</v>
      </c>
      <c r="E171" s="91" t="s">
        <v>101</v>
      </c>
      <c r="F171" s="91" t="s">
        <v>101</v>
      </c>
      <c r="G171" s="91" t="s">
        <v>102</v>
      </c>
      <c r="H171" s="91" t="s">
        <v>191</v>
      </c>
      <c r="I171" s="81">
        <f>SUMIFS('Historical Purchases'!Q:Q,'Historical Purchases'!N:N,NDC_Data[[#This Row],[NDC]])</f>
        <v>0</v>
      </c>
      <c r="J171" s="10" t="e">
        <f>_xlfn.XLOOKUP(NDC_Data[[#This Row],[NDC]],'Pricing Data'!C:C,'Pricing Data'!F:F)</f>
        <v>#N/A</v>
      </c>
      <c r="K171" s="11" t="e">
        <f>_xlfn.XLOOKUP(NDC_Data[[#This Row],[NDC]],'Pricing Data'!C:C,'Pricing Data'!J:J)</f>
        <v>#N/A</v>
      </c>
      <c r="L171" s="92" t="e">
        <f>I171*(J171-(NDC_Data[[#This Row],[340B Price]]*'Drug Cost Impact Summary'!$D$13))</f>
        <v>#N/A</v>
      </c>
      <c r="M171" s="92" t="e">
        <f>(NDC_Data[[#This Row],[WAC Price]])*(NDC_Data[[#This Row],[Annual 340B Purchases]])</f>
        <v>#N/A</v>
      </c>
      <c r="N171" s="93" t="e">
        <f>(NDC_Data[[#This Row],[340B Price]]*NDC_Data[[#This Row],[Annual 340B Purchases]])-NDC_Data[[#This Row],[Annual Spend at 340B]]</f>
        <v>#N/A</v>
      </c>
      <c r="O171" s="93" t="e">
        <f>(K171-J171)*I171*'Drug Cost Impact Summary'!$E$13</f>
        <v>#N/A</v>
      </c>
      <c r="P171" s="93" t="e">
        <f>NDC_Data[[#This Row],[Annual Spend at WAC]]-NDC_Data[[#This Row],[Annual Spend at 340B]]</f>
        <v>#N/A</v>
      </c>
      <c r="Q171" s="94" t="str">
        <f>IFERROR(NDC_Data[[#This Row],[Annual Inrease in Upfront Inventory Spend]]/NDC_Data[[#This Row],[Annual Spend at 340B]],"0")</f>
        <v>0</v>
      </c>
      <c r="R171" s="93" t="e">
        <f>NDC_Data[[#This Row],[Annual Impact of Lost COGS Discount]]+NDC_Data[[#This Row],[Annual Impact of Denied Rebates]]</f>
        <v>#N/A</v>
      </c>
      <c r="S171" s="95" t="str">
        <f>IFERROR(NDC_Data[[#This Row],[Total Annual Increase in Net Spend]]/NDC_Data[[#This Row],[Annual Spend at 340B]],"0")</f>
        <v>0</v>
      </c>
      <c r="T171" s="86"/>
      <c r="U171" s="96" t="e">
        <f>(NDC_Data[[#This Row],[WAC Price]]-NDC_Data[[#This Row],[340B Price]])*(NDC_Data[[#This Row],[Annual 340B Purchases]]/365*30)</f>
        <v>#N/A</v>
      </c>
      <c r="V171" s="93" t="e">
        <f>(NDC_Data[[#This Row],[WAC Price]]-NDC_Data[[#This Row],[340B Price]])*(NDC_Data[[#This Row],[Annual 340B Purchases]]/365*45)</f>
        <v>#N/A</v>
      </c>
      <c r="W171" s="93" t="e">
        <f>(NDC_Data[[#This Row],[WAC Price]]-NDC_Data[[#This Row],[340B Price]])*(NDC_Data[[#This Row],[Annual 340B Purchases]]/365*60)</f>
        <v>#N/A</v>
      </c>
      <c r="X171" s="97" t="e">
        <f>(NDC_Data[[#This Row],[WAC Price]]-NDC_Data[[#This Row],[340B Price]])*(NDC_Data[[#This Row],[Annual 340B Purchases]]/365*90)</f>
        <v>#N/A</v>
      </c>
      <c r="Z171" s="77"/>
      <c r="AA171" s="78"/>
    </row>
    <row r="172" spans="1:27" x14ac:dyDescent="0.25">
      <c r="A172" s="79">
        <v>173086910</v>
      </c>
      <c r="B172" s="80" t="s">
        <v>69</v>
      </c>
      <c r="C172" s="32" t="s">
        <v>207</v>
      </c>
      <c r="D172" s="32" t="s">
        <v>26</v>
      </c>
      <c r="E172" s="32" t="s">
        <v>101</v>
      </c>
      <c r="F172" s="32" t="s">
        <v>101</v>
      </c>
      <c r="G172" s="32" t="s">
        <v>102</v>
      </c>
      <c r="H172" s="32" t="s">
        <v>137</v>
      </c>
      <c r="I172" s="81">
        <f>SUMIFS('Historical Purchases'!Q:Q,'Historical Purchases'!N:N,NDC_Data[[#This Row],[NDC]])</f>
        <v>0</v>
      </c>
      <c r="J172" s="10" t="e">
        <f>_xlfn.XLOOKUP(NDC_Data[[#This Row],[NDC]],'Pricing Data'!C:C,'Pricing Data'!F:F)</f>
        <v>#N/A</v>
      </c>
      <c r="K172" s="11" t="e">
        <f>_xlfn.XLOOKUP(NDC_Data[[#This Row],[NDC]],'Pricing Data'!C:C,'Pricing Data'!J:J)</f>
        <v>#N/A</v>
      </c>
      <c r="L172" s="82" t="e">
        <f>I172*(J172-(NDC_Data[[#This Row],[340B Price]]*'Drug Cost Impact Summary'!$D$13))</f>
        <v>#N/A</v>
      </c>
      <c r="M172" s="82" t="e">
        <f>(NDC_Data[[#This Row],[WAC Price]])*(NDC_Data[[#This Row],[Annual 340B Purchases]])</f>
        <v>#N/A</v>
      </c>
      <c r="N172" s="83" t="e">
        <f>(NDC_Data[[#This Row],[340B Price]]*NDC_Data[[#This Row],[Annual 340B Purchases]])-NDC_Data[[#This Row],[Annual Spend at 340B]]</f>
        <v>#N/A</v>
      </c>
      <c r="O172" s="83" t="e">
        <f>(K172-J172)*I172*'Drug Cost Impact Summary'!$E$13</f>
        <v>#N/A</v>
      </c>
      <c r="P172" s="83" t="e">
        <f>NDC_Data[[#This Row],[Annual Spend at WAC]]-NDC_Data[[#This Row],[Annual Spend at 340B]]</f>
        <v>#N/A</v>
      </c>
      <c r="Q172" s="84" t="str">
        <f>IFERROR(NDC_Data[[#This Row],[Annual Inrease in Upfront Inventory Spend]]/NDC_Data[[#This Row],[Annual Spend at 340B]],"0")</f>
        <v>0</v>
      </c>
      <c r="R172" s="83" t="e">
        <f>NDC_Data[[#This Row],[Annual Impact of Lost COGS Discount]]+NDC_Data[[#This Row],[Annual Impact of Denied Rebates]]</f>
        <v>#N/A</v>
      </c>
      <c r="S172" s="85" t="str">
        <f>IFERROR(NDC_Data[[#This Row],[Total Annual Increase in Net Spend]]/NDC_Data[[#This Row],[Annual Spend at 340B]],"0")</f>
        <v>0</v>
      </c>
      <c r="T172" s="86"/>
      <c r="U172" s="87" t="e">
        <f>(NDC_Data[[#This Row],[WAC Price]]-NDC_Data[[#This Row],[340B Price]])*(NDC_Data[[#This Row],[Annual 340B Purchases]]/365*30)</f>
        <v>#N/A</v>
      </c>
      <c r="V172" s="83" t="e">
        <f>(NDC_Data[[#This Row],[WAC Price]]-NDC_Data[[#This Row],[340B Price]])*(NDC_Data[[#This Row],[Annual 340B Purchases]]/365*45)</f>
        <v>#N/A</v>
      </c>
      <c r="W172" s="83" t="e">
        <f>(NDC_Data[[#This Row],[WAC Price]]-NDC_Data[[#This Row],[340B Price]])*(NDC_Data[[#This Row],[Annual 340B Purchases]]/365*60)</f>
        <v>#N/A</v>
      </c>
      <c r="X172" s="88" t="e">
        <f>(NDC_Data[[#This Row],[WAC Price]]-NDC_Data[[#This Row],[340B Price]])*(NDC_Data[[#This Row],[Annual 340B Purchases]]/365*90)</f>
        <v>#N/A</v>
      </c>
      <c r="Z172" s="77"/>
      <c r="AA172" s="78"/>
    </row>
    <row r="173" spans="1:27" x14ac:dyDescent="0.25">
      <c r="A173" s="89">
        <v>61958250501</v>
      </c>
      <c r="B173" s="90" t="s">
        <v>68</v>
      </c>
      <c r="C173" s="91" t="s">
        <v>205</v>
      </c>
      <c r="D173" s="91" t="s">
        <v>32</v>
      </c>
      <c r="E173" s="91" t="s">
        <v>101</v>
      </c>
      <c r="F173" s="91" t="s">
        <v>101</v>
      </c>
      <c r="G173" s="91" t="s">
        <v>102</v>
      </c>
      <c r="H173" s="91" t="s">
        <v>117</v>
      </c>
      <c r="I173" s="81">
        <f>SUMIFS('Historical Purchases'!Q:Q,'Historical Purchases'!N:N,NDC_Data[[#This Row],[NDC]])</f>
        <v>0</v>
      </c>
      <c r="J173" s="10" t="e">
        <f>_xlfn.XLOOKUP(NDC_Data[[#This Row],[NDC]],'Pricing Data'!C:C,'Pricing Data'!F:F)</f>
        <v>#N/A</v>
      </c>
      <c r="K173" s="11" t="e">
        <f>_xlfn.XLOOKUP(NDC_Data[[#This Row],[NDC]],'Pricing Data'!C:C,'Pricing Data'!J:J)</f>
        <v>#N/A</v>
      </c>
      <c r="L173" s="92" t="e">
        <f>I173*(J173-(NDC_Data[[#This Row],[340B Price]]*'Drug Cost Impact Summary'!$D$13))</f>
        <v>#N/A</v>
      </c>
      <c r="M173" s="92" t="e">
        <f>(NDC_Data[[#This Row],[WAC Price]])*(NDC_Data[[#This Row],[Annual 340B Purchases]])</f>
        <v>#N/A</v>
      </c>
      <c r="N173" s="93" t="e">
        <f>(NDC_Data[[#This Row],[340B Price]]*NDC_Data[[#This Row],[Annual 340B Purchases]])-NDC_Data[[#This Row],[Annual Spend at 340B]]</f>
        <v>#N/A</v>
      </c>
      <c r="O173" s="93" t="e">
        <f>(K173-J173)*I173*'Drug Cost Impact Summary'!$E$13</f>
        <v>#N/A</v>
      </c>
      <c r="P173" s="93" t="e">
        <f>NDC_Data[[#This Row],[Annual Spend at WAC]]-NDC_Data[[#This Row],[Annual Spend at 340B]]</f>
        <v>#N/A</v>
      </c>
      <c r="Q173" s="94" t="str">
        <f>IFERROR(NDC_Data[[#This Row],[Annual Inrease in Upfront Inventory Spend]]/NDC_Data[[#This Row],[Annual Spend at 340B]],"0")</f>
        <v>0</v>
      </c>
      <c r="R173" s="93" t="e">
        <f>NDC_Data[[#This Row],[Annual Impact of Lost COGS Discount]]+NDC_Data[[#This Row],[Annual Impact of Denied Rebates]]</f>
        <v>#N/A</v>
      </c>
      <c r="S173" s="95" t="str">
        <f>IFERROR(NDC_Data[[#This Row],[Total Annual Increase in Net Spend]]/NDC_Data[[#This Row],[Annual Spend at 340B]],"0")</f>
        <v>0</v>
      </c>
      <c r="T173" s="86"/>
      <c r="U173" s="96" t="e">
        <f>(NDC_Data[[#This Row],[WAC Price]]-NDC_Data[[#This Row],[340B Price]])*(NDC_Data[[#This Row],[Annual 340B Purchases]]/365*30)</f>
        <v>#N/A</v>
      </c>
      <c r="V173" s="93" t="e">
        <f>(NDC_Data[[#This Row],[WAC Price]]-NDC_Data[[#This Row],[340B Price]])*(NDC_Data[[#This Row],[Annual 340B Purchases]]/365*45)</f>
        <v>#N/A</v>
      </c>
      <c r="W173" s="93" t="e">
        <f>(NDC_Data[[#This Row],[WAC Price]]-NDC_Data[[#This Row],[340B Price]])*(NDC_Data[[#This Row],[Annual 340B Purchases]]/365*60)</f>
        <v>#N/A</v>
      </c>
      <c r="X173" s="97" t="e">
        <f>(NDC_Data[[#This Row],[WAC Price]]-NDC_Data[[#This Row],[340B Price]])*(NDC_Data[[#This Row],[Annual 340B Purchases]]/365*90)</f>
        <v>#N/A</v>
      </c>
      <c r="Z173" s="77"/>
      <c r="AA173" s="78"/>
    </row>
    <row r="174" spans="1:27" x14ac:dyDescent="0.25">
      <c r="A174" s="79">
        <v>61958250601</v>
      </c>
      <c r="B174" s="80" t="s">
        <v>68</v>
      </c>
      <c r="C174" s="32" t="s">
        <v>205</v>
      </c>
      <c r="D174" s="32" t="s">
        <v>32</v>
      </c>
      <c r="E174" s="32" t="s">
        <v>101</v>
      </c>
      <c r="F174" s="32" t="s">
        <v>101</v>
      </c>
      <c r="G174" s="32" t="s">
        <v>102</v>
      </c>
      <c r="H174" s="32" t="s">
        <v>117</v>
      </c>
      <c r="I174" s="81">
        <f>SUMIFS('Historical Purchases'!Q:Q,'Historical Purchases'!N:N,NDC_Data[[#This Row],[NDC]])</f>
        <v>0</v>
      </c>
      <c r="J174" s="10" t="e">
        <f>_xlfn.XLOOKUP(NDC_Data[[#This Row],[NDC]],'Pricing Data'!C:C,'Pricing Data'!F:F)</f>
        <v>#N/A</v>
      </c>
      <c r="K174" s="11" t="e">
        <f>_xlfn.XLOOKUP(NDC_Data[[#This Row],[NDC]],'Pricing Data'!C:C,'Pricing Data'!J:J)</f>
        <v>#N/A</v>
      </c>
      <c r="L174" s="82" t="e">
        <f>I174*(J174-(NDC_Data[[#This Row],[340B Price]]*'Drug Cost Impact Summary'!$D$13))</f>
        <v>#N/A</v>
      </c>
      <c r="M174" s="82" t="e">
        <f>(NDC_Data[[#This Row],[WAC Price]])*(NDC_Data[[#This Row],[Annual 340B Purchases]])</f>
        <v>#N/A</v>
      </c>
      <c r="N174" s="83" t="e">
        <f>(NDC_Data[[#This Row],[340B Price]]*NDC_Data[[#This Row],[Annual 340B Purchases]])-NDC_Data[[#This Row],[Annual Spend at 340B]]</f>
        <v>#N/A</v>
      </c>
      <c r="O174" s="83" t="e">
        <f>(K174-J174)*I174*'Drug Cost Impact Summary'!$E$13</f>
        <v>#N/A</v>
      </c>
      <c r="P174" s="83" t="e">
        <f>NDC_Data[[#This Row],[Annual Spend at WAC]]-NDC_Data[[#This Row],[Annual Spend at 340B]]</f>
        <v>#N/A</v>
      </c>
      <c r="Q174" s="84" t="str">
        <f>IFERROR(NDC_Data[[#This Row],[Annual Inrease in Upfront Inventory Spend]]/NDC_Data[[#This Row],[Annual Spend at 340B]],"0")</f>
        <v>0</v>
      </c>
      <c r="R174" s="83" t="e">
        <f>NDC_Data[[#This Row],[Annual Impact of Lost COGS Discount]]+NDC_Data[[#This Row],[Annual Impact of Denied Rebates]]</f>
        <v>#N/A</v>
      </c>
      <c r="S174" s="85" t="str">
        <f>IFERROR(NDC_Data[[#This Row],[Total Annual Increase in Net Spend]]/NDC_Data[[#This Row],[Annual Spend at 340B]],"0")</f>
        <v>0</v>
      </c>
      <c r="T174" s="86"/>
      <c r="U174" s="87" t="e">
        <f>(NDC_Data[[#This Row],[WAC Price]]-NDC_Data[[#This Row],[340B Price]])*(NDC_Data[[#This Row],[Annual 340B Purchases]]/365*30)</f>
        <v>#N/A</v>
      </c>
      <c r="V174" s="83" t="e">
        <f>(NDC_Data[[#This Row],[WAC Price]]-NDC_Data[[#This Row],[340B Price]])*(NDC_Data[[#This Row],[Annual 340B Purchases]]/365*45)</f>
        <v>#N/A</v>
      </c>
      <c r="W174" s="83" t="e">
        <f>(NDC_Data[[#This Row],[WAC Price]]-NDC_Data[[#This Row],[340B Price]])*(NDC_Data[[#This Row],[Annual 340B Purchases]]/365*60)</f>
        <v>#N/A</v>
      </c>
      <c r="X174" s="88" t="e">
        <f>(NDC_Data[[#This Row],[WAC Price]]-NDC_Data[[#This Row],[340B Price]])*(NDC_Data[[#This Row],[Annual 340B Purchases]]/365*90)</f>
        <v>#N/A</v>
      </c>
      <c r="Z174" s="77"/>
      <c r="AA174" s="78"/>
    </row>
    <row r="175" spans="1:27" x14ac:dyDescent="0.25">
      <c r="A175" s="89">
        <v>61958250101</v>
      </c>
      <c r="B175" s="90" t="s">
        <v>68</v>
      </c>
      <c r="C175" s="91" t="s">
        <v>206</v>
      </c>
      <c r="D175" s="91" t="s">
        <v>32</v>
      </c>
      <c r="E175" s="91" t="s">
        <v>101</v>
      </c>
      <c r="F175" s="91" t="s">
        <v>101</v>
      </c>
      <c r="G175" s="91" t="s">
        <v>102</v>
      </c>
      <c r="H175" s="91" t="s">
        <v>117</v>
      </c>
      <c r="I175" s="81">
        <f>SUMIFS('Historical Purchases'!Q:Q,'Historical Purchases'!N:N,NDC_Data[[#This Row],[NDC]])</f>
        <v>0</v>
      </c>
      <c r="J175" s="10" t="e">
        <f>_xlfn.XLOOKUP(NDC_Data[[#This Row],[NDC]],'Pricing Data'!C:C,'Pricing Data'!F:F)</f>
        <v>#N/A</v>
      </c>
      <c r="K175" s="11" t="e">
        <f>_xlfn.XLOOKUP(NDC_Data[[#This Row],[NDC]],'Pricing Data'!C:C,'Pricing Data'!J:J)</f>
        <v>#N/A</v>
      </c>
      <c r="L175" s="92" t="e">
        <f>I175*(J175-(NDC_Data[[#This Row],[340B Price]]*'Drug Cost Impact Summary'!$D$13))</f>
        <v>#N/A</v>
      </c>
      <c r="M175" s="92" t="e">
        <f>(NDC_Data[[#This Row],[WAC Price]])*(NDC_Data[[#This Row],[Annual 340B Purchases]])</f>
        <v>#N/A</v>
      </c>
      <c r="N175" s="93" t="e">
        <f>(NDC_Data[[#This Row],[340B Price]]*NDC_Data[[#This Row],[Annual 340B Purchases]])-NDC_Data[[#This Row],[Annual Spend at 340B]]</f>
        <v>#N/A</v>
      </c>
      <c r="O175" s="93" t="e">
        <f>(K175-J175)*I175*'Drug Cost Impact Summary'!$E$13</f>
        <v>#N/A</v>
      </c>
      <c r="P175" s="93" t="e">
        <f>NDC_Data[[#This Row],[Annual Spend at WAC]]-NDC_Data[[#This Row],[Annual Spend at 340B]]</f>
        <v>#N/A</v>
      </c>
      <c r="Q175" s="94" t="str">
        <f>IFERROR(NDC_Data[[#This Row],[Annual Inrease in Upfront Inventory Spend]]/NDC_Data[[#This Row],[Annual Spend at 340B]],"0")</f>
        <v>0</v>
      </c>
      <c r="R175" s="93" t="e">
        <f>NDC_Data[[#This Row],[Annual Impact of Lost COGS Discount]]+NDC_Data[[#This Row],[Annual Impact of Denied Rebates]]</f>
        <v>#N/A</v>
      </c>
      <c r="S175" s="95" t="str">
        <f>IFERROR(NDC_Data[[#This Row],[Total Annual Increase in Net Spend]]/NDC_Data[[#This Row],[Annual Spend at 340B]],"0")</f>
        <v>0</v>
      </c>
      <c r="T175" s="86"/>
      <c r="U175" s="96" t="e">
        <f>(NDC_Data[[#This Row],[WAC Price]]-NDC_Data[[#This Row],[340B Price]])*(NDC_Data[[#This Row],[Annual 340B Purchases]]/365*30)</f>
        <v>#N/A</v>
      </c>
      <c r="V175" s="93" t="e">
        <f>(NDC_Data[[#This Row],[WAC Price]]-NDC_Data[[#This Row],[340B Price]])*(NDC_Data[[#This Row],[Annual 340B Purchases]]/365*45)</f>
        <v>#N/A</v>
      </c>
      <c r="W175" s="93" t="e">
        <f>(NDC_Data[[#This Row],[WAC Price]]-NDC_Data[[#This Row],[340B Price]])*(NDC_Data[[#This Row],[Annual 340B Purchases]]/365*60)</f>
        <v>#N/A</v>
      </c>
      <c r="X175" s="97" t="e">
        <f>(NDC_Data[[#This Row],[WAC Price]]-NDC_Data[[#This Row],[340B Price]])*(NDC_Data[[#This Row],[Annual 340B Purchases]]/365*90)</f>
        <v>#N/A</v>
      </c>
      <c r="Z175" s="77"/>
      <c r="AA175" s="78"/>
    </row>
    <row r="176" spans="1:27" x14ac:dyDescent="0.25">
      <c r="A176" s="79">
        <v>61958250103</v>
      </c>
      <c r="B176" s="80" t="s">
        <v>68</v>
      </c>
      <c r="C176" s="32" t="s">
        <v>206</v>
      </c>
      <c r="D176" s="32" t="s">
        <v>32</v>
      </c>
      <c r="E176" s="32" t="s">
        <v>101</v>
      </c>
      <c r="F176" s="32" t="s">
        <v>101</v>
      </c>
      <c r="G176" s="32" t="s">
        <v>102</v>
      </c>
      <c r="H176" s="32" t="s">
        <v>117</v>
      </c>
      <c r="I176" s="81">
        <f>SUMIFS('Historical Purchases'!Q:Q,'Historical Purchases'!N:N,NDC_Data[[#This Row],[NDC]])</f>
        <v>0</v>
      </c>
      <c r="J176" s="10" t="e">
        <f>_xlfn.XLOOKUP(NDC_Data[[#This Row],[NDC]],'Pricing Data'!C:C,'Pricing Data'!F:F)</f>
        <v>#N/A</v>
      </c>
      <c r="K176" s="11" t="e">
        <f>_xlfn.XLOOKUP(NDC_Data[[#This Row],[NDC]],'Pricing Data'!C:C,'Pricing Data'!J:J)</f>
        <v>#N/A</v>
      </c>
      <c r="L176" s="82" t="e">
        <f>I176*(J176-(NDC_Data[[#This Row],[340B Price]]*'Drug Cost Impact Summary'!$D$13))</f>
        <v>#N/A</v>
      </c>
      <c r="M176" s="82" t="e">
        <f>(NDC_Data[[#This Row],[WAC Price]])*(NDC_Data[[#This Row],[Annual 340B Purchases]])</f>
        <v>#N/A</v>
      </c>
      <c r="N176" s="83" t="e">
        <f>(NDC_Data[[#This Row],[340B Price]]*NDC_Data[[#This Row],[Annual 340B Purchases]])-NDC_Data[[#This Row],[Annual Spend at 340B]]</f>
        <v>#N/A</v>
      </c>
      <c r="O176" s="83" t="e">
        <f>(K176-J176)*I176*'Drug Cost Impact Summary'!$E$13</f>
        <v>#N/A</v>
      </c>
      <c r="P176" s="83" t="e">
        <f>NDC_Data[[#This Row],[Annual Spend at WAC]]-NDC_Data[[#This Row],[Annual Spend at 340B]]</f>
        <v>#N/A</v>
      </c>
      <c r="Q176" s="84" t="str">
        <f>IFERROR(NDC_Data[[#This Row],[Annual Inrease in Upfront Inventory Spend]]/NDC_Data[[#This Row],[Annual Spend at 340B]],"0")</f>
        <v>0</v>
      </c>
      <c r="R176" s="83" t="e">
        <f>NDC_Data[[#This Row],[Annual Impact of Lost COGS Discount]]+NDC_Data[[#This Row],[Annual Impact of Denied Rebates]]</f>
        <v>#N/A</v>
      </c>
      <c r="S176" s="85" t="str">
        <f>IFERROR(NDC_Data[[#This Row],[Total Annual Increase in Net Spend]]/NDC_Data[[#This Row],[Annual Spend at 340B]],"0")</f>
        <v>0</v>
      </c>
      <c r="T176" s="86"/>
      <c r="U176" s="87" t="e">
        <f>(NDC_Data[[#This Row],[WAC Price]]-NDC_Data[[#This Row],[340B Price]])*(NDC_Data[[#This Row],[Annual 340B Purchases]]/365*30)</f>
        <v>#N/A</v>
      </c>
      <c r="V176" s="83" t="e">
        <f>(NDC_Data[[#This Row],[WAC Price]]-NDC_Data[[#This Row],[340B Price]])*(NDC_Data[[#This Row],[Annual 340B Purchases]]/365*45)</f>
        <v>#N/A</v>
      </c>
      <c r="W176" s="83" t="e">
        <f>(NDC_Data[[#This Row],[WAC Price]]-NDC_Data[[#This Row],[340B Price]])*(NDC_Data[[#This Row],[Annual 340B Purchases]]/365*60)</f>
        <v>#N/A</v>
      </c>
      <c r="X176" s="88" t="e">
        <f>(NDC_Data[[#This Row],[WAC Price]]-NDC_Data[[#This Row],[340B Price]])*(NDC_Data[[#This Row],[Annual 340B Purchases]]/365*90)</f>
        <v>#N/A</v>
      </c>
      <c r="Z176" s="77"/>
      <c r="AA176" s="78"/>
    </row>
    <row r="177" spans="1:27" x14ac:dyDescent="0.25">
      <c r="A177" s="89">
        <v>23114501</v>
      </c>
      <c r="B177" s="90" t="s">
        <v>62</v>
      </c>
      <c r="C177" s="91" t="s">
        <v>99</v>
      </c>
      <c r="D177" s="91" t="s">
        <v>100</v>
      </c>
      <c r="E177" s="91" t="s">
        <v>101</v>
      </c>
      <c r="F177" s="91" t="s">
        <v>101</v>
      </c>
      <c r="G177" s="91" t="s">
        <v>102</v>
      </c>
      <c r="H177" s="91" t="s">
        <v>103</v>
      </c>
      <c r="I177" s="81">
        <f>SUMIFS('Historical Purchases'!Q:Q,'Historical Purchases'!N:N,NDC_Data[[#This Row],[NDC]])</f>
        <v>0</v>
      </c>
      <c r="J177" s="10" t="e">
        <f>_xlfn.XLOOKUP(NDC_Data[[#This Row],[NDC]],'Pricing Data'!C:C,'Pricing Data'!F:F)</f>
        <v>#N/A</v>
      </c>
      <c r="K177" s="11" t="e">
        <f>_xlfn.XLOOKUP(NDC_Data[[#This Row],[NDC]],'Pricing Data'!C:C,'Pricing Data'!J:J)</f>
        <v>#N/A</v>
      </c>
      <c r="L177" s="92" t="e">
        <f>I177*(J177-(NDC_Data[[#This Row],[340B Price]]*'Drug Cost Impact Summary'!$D$13))</f>
        <v>#N/A</v>
      </c>
      <c r="M177" s="92" t="e">
        <f>(NDC_Data[[#This Row],[WAC Price]])*(NDC_Data[[#This Row],[Annual 340B Purchases]])</f>
        <v>#N/A</v>
      </c>
      <c r="N177" s="93" t="e">
        <f>(NDC_Data[[#This Row],[340B Price]]*NDC_Data[[#This Row],[Annual 340B Purchases]])-NDC_Data[[#This Row],[Annual Spend at 340B]]</f>
        <v>#N/A</v>
      </c>
      <c r="O177" s="93" t="e">
        <f>(K177-J177)*I177*'Drug Cost Impact Summary'!$E$13</f>
        <v>#N/A</v>
      </c>
      <c r="P177" s="93" t="e">
        <f>NDC_Data[[#This Row],[Annual Spend at WAC]]-NDC_Data[[#This Row],[Annual Spend at 340B]]</f>
        <v>#N/A</v>
      </c>
      <c r="Q177" s="94" t="str">
        <f>IFERROR(NDC_Data[[#This Row],[Annual Inrease in Upfront Inventory Spend]]/NDC_Data[[#This Row],[Annual Spend at 340B]],"0")</f>
        <v>0</v>
      </c>
      <c r="R177" s="93" t="e">
        <f>NDC_Data[[#This Row],[Annual Impact of Lost COGS Discount]]+NDC_Data[[#This Row],[Annual Impact of Denied Rebates]]</f>
        <v>#N/A</v>
      </c>
      <c r="S177" s="95" t="str">
        <f>IFERROR(NDC_Data[[#This Row],[Total Annual Increase in Net Spend]]/NDC_Data[[#This Row],[Annual Spend at 340B]],"0")</f>
        <v>0</v>
      </c>
      <c r="T177" s="86"/>
      <c r="U177" s="96" t="e">
        <f>(NDC_Data[[#This Row],[WAC Price]]-NDC_Data[[#This Row],[340B Price]])*(NDC_Data[[#This Row],[Annual 340B Purchases]]/365*30)</f>
        <v>#N/A</v>
      </c>
      <c r="V177" s="93" t="e">
        <f>(NDC_Data[[#This Row],[WAC Price]]-NDC_Data[[#This Row],[340B Price]])*(NDC_Data[[#This Row],[Annual 340B Purchases]]/365*45)</f>
        <v>#N/A</v>
      </c>
      <c r="W177" s="93" t="e">
        <f>(NDC_Data[[#This Row],[WAC Price]]-NDC_Data[[#This Row],[340B Price]])*(NDC_Data[[#This Row],[Annual 340B Purchases]]/365*60)</f>
        <v>#N/A</v>
      </c>
      <c r="X177" s="97" t="e">
        <f>(NDC_Data[[#This Row],[WAC Price]]-NDC_Data[[#This Row],[340B Price]])*(NDC_Data[[#This Row],[Annual 340B Purchases]]/365*90)</f>
        <v>#N/A</v>
      </c>
      <c r="Z177" s="77"/>
      <c r="AA177" s="78"/>
    </row>
    <row r="178" spans="1:27" x14ac:dyDescent="0.25">
      <c r="A178" s="79">
        <v>23923201</v>
      </c>
      <c r="B178" s="80" t="s">
        <v>62</v>
      </c>
      <c r="C178" s="32" t="s">
        <v>99</v>
      </c>
      <c r="D178" s="32" t="s">
        <v>100</v>
      </c>
      <c r="E178" s="32" t="s">
        <v>101</v>
      </c>
      <c r="F178" s="32" t="s">
        <v>101</v>
      </c>
      <c r="G178" s="32" t="s">
        <v>102</v>
      </c>
      <c r="H178" s="32" t="s">
        <v>103</v>
      </c>
      <c r="I178" s="81">
        <f>SUMIFS('Historical Purchases'!Q:Q,'Historical Purchases'!N:N,NDC_Data[[#This Row],[NDC]])</f>
        <v>0</v>
      </c>
      <c r="J178" s="10" t="e">
        <f>_xlfn.XLOOKUP(NDC_Data[[#This Row],[NDC]],'Pricing Data'!C:C,'Pricing Data'!F:F)</f>
        <v>#N/A</v>
      </c>
      <c r="K178" s="11" t="e">
        <f>_xlfn.XLOOKUP(NDC_Data[[#This Row],[NDC]],'Pricing Data'!C:C,'Pricing Data'!J:J)</f>
        <v>#N/A</v>
      </c>
      <c r="L178" s="82" t="e">
        <f>I178*(J178-(NDC_Data[[#This Row],[340B Price]]*'Drug Cost Impact Summary'!$D$13))</f>
        <v>#N/A</v>
      </c>
      <c r="M178" s="82" t="e">
        <f>(NDC_Data[[#This Row],[WAC Price]])*(NDC_Data[[#This Row],[Annual 340B Purchases]])</f>
        <v>#N/A</v>
      </c>
      <c r="N178" s="83" t="e">
        <f>(NDC_Data[[#This Row],[340B Price]]*NDC_Data[[#This Row],[Annual 340B Purchases]])-NDC_Data[[#This Row],[Annual Spend at 340B]]</f>
        <v>#N/A</v>
      </c>
      <c r="O178" s="83" t="e">
        <f>(K178-J178)*I178*'Drug Cost Impact Summary'!$E$13</f>
        <v>#N/A</v>
      </c>
      <c r="P178" s="83" t="e">
        <f>NDC_Data[[#This Row],[Annual Spend at WAC]]-NDC_Data[[#This Row],[Annual Spend at 340B]]</f>
        <v>#N/A</v>
      </c>
      <c r="Q178" s="84" t="str">
        <f>IFERROR(NDC_Data[[#This Row],[Annual Inrease in Upfront Inventory Spend]]/NDC_Data[[#This Row],[Annual Spend at 340B]],"0")</f>
        <v>0</v>
      </c>
      <c r="R178" s="83" t="e">
        <f>NDC_Data[[#This Row],[Annual Impact of Lost COGS Discount]]+NDC_Data[[#This Row],[Annual Impact of Denied Rebates]]</f>
        <v>#N/A</v>
      </c>
      <c r="S178" s="85" t="str">
        <f>IFERROR(NDC_Data[[#This Row],[Total Annual Increase in Net Spend]]/NDC_Data[[#This Row],[Annual Spend at 340B]],"0")</f>
        <v>0</v>
      </c>
      <c r="T178" s="86"/>
      <c r="U178" s="87" t="e">
        <f>(NDC_Data[[#This Row],[WAC Price]]-NDC_Data[[#This Row],[340B Price]])*(NDC_Data[[#This Row],[Annual 340B Purchases]]/365*30)</f>
        <v>#N/A</v>
      </c>
      <c r="V178" s="83" t="e">
        <f>(NDC_Data[[#This Row],[WAC Price]]-NDC_Data[[#This Row],[340B Price]])*(NDC_Data[[#This Row],[Annual 340B Purchases]]/365*45)</f>
        <v>#N/A</v>
      </c>
      <c r="W178" s="83" t="e">
        <f>(NDC_Data[[#This Row],[WAC Price]]-NDC_Data[[#This Row],[340B Price]])*(NDC_Data[[#This Row],[Annual 340B Purchases]]/365*60)</f>
        <v>#N/A</v>
      </c>
      <c r="X178" s="88" t="e">
        <f>(NDC_Data[[#This Row],[WAC Price]]-NDC_Data[[#This Row],[340B Price]])*(NDC_Data[[#This Row],[Annual 340B Purchases]]/365*90)</f>
        <v>#N/A</v>
      </c>
      <c r="Z178" s="77"/>
      <c r="AA178" s="78"/>
    </row>
    <row r="179" spans="1:27" x14ac:dyDescent="0.25">
      <c r="A179" s="89">
        <v>23392102</v>
      </c>
      <c r="B179" s="90" t="s">
        <v>62</v>
      </c>
      <c r="C179" s="91" t="s">
        <v>104</v>
      </c>
      <c r="D179" s="91" t="s">
        <v>100</v>
      </c>
      <c r="E179" s="91" t="s">
        <v>101</v>
      </c>
      <c r="F179" s="91" t="s">
        <v>101</v>
      </c>
      <c r="G179" s="91" t="s">
        <v>102</v>
      </c>
      <c r="H179" s="91" t="s">
        <v>103</v>
      </c>
      <c r="I179" s="81">
        <f>SUMIFS('Historical Purchases'!Q:Q,'Historical Purchases'!N:N,NDC_Data[[#This Row],[NDC]])</f>
        <v>0</v>
      </c>
      <c r="J179" s="10" t="e">
        <f>_xlfn.XLOOKUP(NDC_Data[[#This Row],[NDC]],'Pricing Data'!C:C,'Pricing Data'!F:F)</f>
        <v>#N/A</v>
      </c>
      <c r="K179" s="11" t="e">
        <f>_xlfn.XLOOKUP(NDC_Data[[#This Row],[NDC]],'Pricing Data'!C:C,'Pricing Data'!J:J)</f>
        <v>#N/A</v>
      </c>
      <c r="L179" s="92" t="e">
        <f>I179*(J179-(NDC_Data[[#This Row],[340B Price]]*'Drug Cost Impact Summary'!$D$13))</f>
        <v>#N/A</v>
      </c>
      <c r="M179" s="92" t="e">
        <f>(NDC_Data[[#This Row],[WAC Price]])*(NDC_Data[[#This Row],[Annual 340B Purchases]])</f>
        <v>#N/A</v>
      </c>
      <c r="N179" s="93" t="e">
        <f>(NDC_Data[[#This Row],[340B Price]]*NDC_Data[[#This Row],[Annual 340B Purchases]])-NDC_Data[[#This Row],[Annual Spend at 340B]]</f>
        <v>#N/A</v>
      </c>
      <c r="O179" s="93" t="e">
        <f>(K179-J179)*I179*'Drug Cost Impact Summary'!$E$13</f>
        <v>#N/A</v>
      </c>
      <c r="P179" s="93" t="e">
        <f>NDC_Data[[#This Row],[Annual Spend at WAC]]-NDC_Data[[#This Row],[Annual Spend at 340B]]</f>
        <v>#N/A</v>
      </c>
      <c r="Q179" s="94" t="str">
        <f>IFERROR(NDC_Data[[#This Row],[Annual Inrease in Upfront Inventory Spend]]/NDC_Data[[#This Row],[Annual Spend at 340B]],"0")</f>
        <v>0</v>
      </c>
      <c r="R179" s="93" t="e">
        <f>NDC_Data[[#This Row],[Annual Impact of Lost COGS Discount]]+NDC_Data[[#This Row],[Annual Impact of Denied Rebates]]</f>
        <v>#N/A</v>
      </c>
      <c r="S179" s="95" t="str">
        <f>IFERROR(NDC_Data[[#This Row],[Total Annual Increase in Net Spend]]/NDC_Data[[#This Row],[Annual Spend at 340B]],"0")</f>
        <v>0</v>
      </c>
      <c r="T179" s="86"/>
      <c r="U179" s="96" t="e">
        <f>(NDC_Data[[#This Row],[WAC Price]]-NDC_Data[[#This Row],[340B Price]])*(NDC_Data[[#This Row],[Annual 340B Purchases]]/365*30)</f>
        <v>#N/A</v>
      </c>
      <c r="V179" s="93" t="e">
        <f>(NDC_Data[[#This Row],[WAC Price]]-NDC_Data[[#This Row],[340B Price]])*(NDC_Data[[#This Row],[Annual 340B Purchases]]/365*45)</f>
        <v>#N/A</v>
      </c>
      <c r="W179" s="93" t="e">
        <f>(NDC_Data[[#This Row],[WAC Price]]-NDC_Data[[#This Row],[340B Price]])*(NDC_Data[[#This Row],[Annual 340B Purchases]]/365*60)</f>
        <v>#N/A</v>
      </c>
      <c r="X179" s="97" t="e">
        <f>(NDC_Data[[#This Row],[WAC Price]]-NDC_Data[[#This Row],[340B Price]])*(NDC_Data[[#This Row],[Annual 340B Purchases]]/365*90)</f>
        <v>#N/A</v>
      </c>
      <c r="Z179" s="77"/>
      <c r="AA179" s="78"/>
    </row>
    <row r="180" spans="1:27" x14ac:dyDescent="0.25">
      <c r="A180" s="79">
        <v>23391950</v>
      </c>
      <c r="B180" s="80" t="s">
        <v>62</v>
      </c>
      <c r="C180" s="32" t="s">
        <v>105</v>
      </c>
      <c r="D180" s="32" t="s">
        <v>100</v>
      </c>
      <c r="E180" s="32" t="s">
        <v>101</v>
      </c>
      <c r="F180" s="32" t="s">
        <v>101</v>
      </c>
      <c r="G180" s="32" t="s">
        <v>102</v>
      </c>
      <c r="H180" s="32" t="s">
        <v>103</v>
      </c>
      <c r="I180" s="81">
        <f>SUMIFS('Historical Purchases'!Q:Q,'Historical Purchases'!N:N,NDC_Data[[#This Row],[NDC]])</f>
        <v>0</v>
      </c>
      <c r="J180" s="10" t="e">
        <f>_xlfn.XLOOKUP(NDC_Data[[#This Row],[NDC]],'Pricing Data'!C:C,'Pricing Data'!F:F)</f>
        <v>#N/A</v>
      </c>
      <c r="K180" s="11" t="e">
        <f>_xlfn.XLOOKUP(NDC_Data[[#This Row],[NDC]],'Pricing Data'!C:C,'Pricing Data'!J:J)</f>
        <v>#N/A</v>
      </c>
      <c r="L180" s="82" t="e">
        <f>I180*(J180-(NDC_Data[[#This Row],[340B Price]]*'Drug Cost Impact Summary'!$D$13))</f>
        <v>#N/A</v>
      </c>
      <c r="M180" s="82" t="e">
        <f>(NDC_Data[[#This Row],[WAC Price]])*(NDC_Data[[#This Row],[Annual 340B Purchases]])</f>
        <v>#N/A</v>
      </c>
      <c r="N180" s="83" t="e">
        <f>(NDC_Data[[#This Row],[340B Price]]*NDC_Data[[#This Row],[Annual 340B Purchases]])-NDC_Data[[#This Row],[Annual Spend at 340B]]</f>
        <v>#N/A</v>
      </c>
      <c r="O180" s="83" t="e">
        <f>(K180-J180)*I180*'Drug Cost Impact Summary'!$E$13</f>
        <v>#N/A</v>
      </c>
      <c r="P180" s="83" t="e">
        <f>NDC_Data[[#This Row],[Annual Spend at WAC]]-NDC_Data[[#This Row],[Annual Spend at 340B]]</f>
        <v>#N/A</v>
      </c>
      <c r="Q180" s="84" t="str">
        <f>IFERROR(NDC_Data[[#This Row],[Annual Inrease in Upfront Inventory Spend]]/NDC_Data[[#This Row],[Annual Spend at 340B]],"0")</f>
        <v>0</v>
      </c>
      <c r="R180" s="83" t="e">
        <f>NDC_Data[[#This Row],[Annual Impact of Lost COGS Discount]]+NDC_Data[[#This Row],[Annual Impact of Denied Rebates]]</f>
        <v>#N/A</v>
      </c>
      <c r="S180" s="85" t="str">
        <f>IFERROR(NDC_Data[[#This Row],[Total Annual Increase in Net Spend]]/NDC_Data[[#This Row],[Annual Spend at 340B]],"0")</f>
        <v>0</v>
      </c>
      <c r="T180" s="86"/>
      <c r="U180" s="87" t="e">
        <f>(NDC_Data[[#This Row],[WAC Price]]-NDC_Data[[#This Row],[340B Price]])*(NDC_Data[[#This Row],[Annual 340B Purchases]]/365*30)</f>
        <v>#N/A</v>
      </c>
      <c r="V180" s="83" t="e">
        <f>(NDC_Data[[#This Row],[WAC Price]]-NDC_Data[[#This Row],[340B Price]])*(NDC_Data[[#This Row],[Annual 340B Purchases]]/365*45)</f>
        <v>#N/A</v>
      </c>
      <c r="W180" s="83" t="e">
        <f>(NDC_Data[[#This Row],[WAC Price]]-NDC_Data[[#This Row],[340B Price]])*(NDC_Data[[#This Row],[Annual 340B Purchases]]/365*60)</f>
        <v>#N/A</v>
      </c>
      <c r="X180" s="88" t="e">
        <f>(NDC_Data[[#This Row],[WAC Price]]-NDC_Data[[#This Row],[340B Price]])*(NDC_Data[[#This Row],[Annual 340B Purchases]]/365*90)</f>
        <v>#N/A</v>
      </c>
      <c r="Z180" s="77"/>
      <c r="AA180" s="78"/>
    </row>
    <row r="181" spans="1:27" x14ac:dyDescent="0.25">
      <c r="A181" s="89">
        <v>50474070062</v>
      </c>
      <c r="B181" s="90" t="s">
        <v>76</v>
      </c>
      <c r="C181" s="91" t="s">
        <v>317</v>
      </c>
      <c r="D181" s="91" t="s">
        <v>35</v>
      </c>
      <c r="E181" s="91" t="s">
        <v>101</v>
      </c>
      <c r="F181" s="91" t="s">
        <v>101</v>
      </c>
      <c r="G181" s="91" t="s">
        <v>102</v>
      </c>
      <c r="H181" s="91" t="s">
        <v>103</v>
      </c>
      <c r="I181" s="81">
        <f>SUMIFS('Historical Purchases'!Q:Q,'Historical Purchases'!N:N,NDC_Data[[#This Row],[NDC]])</f>
        <v>0</v>
      </c>
      <c r="J181" s="10" t="e">
        <f>_xlfn.XLOOKUP(NDC_Data[[#This Row],[NDC]],'Pricing Data'!C:C,'Pricing Data'!F:F)</f>
        <v>#N/A</v>
      </c>
      <c r="K181" s="11" t="e">
        <f>_xlfn.XLOOKUP(NDC_Data[[#This Row],[NDC]],'Pricing Data'!C:C,'Pricing Data'!J:J)</f>
        <v>#N/A</v>
      </c>
      <c r="L181" s="92" t="e">
        <f>I181*(J181-(NDC_Data[[#This Row],[340B Price]]*'Drug Cost Impact Summary'!$D$13))</f>
        <v>#N/A</v>
      </c>
      <c r="M181" s="92" t="e">
        <f>(NDC_Data[[#This Row],[WAC Price]])*(NDC_Data[[#This Row],[Annual 340B Purchases]])</f>
        <v>#N/A</v>
      </c>
      <c r="N181" s="93" t="e">
        <f>(NDC_Data[[#This Row],[340B Price]]*NDC_Data[[#This Row],[Annual 340B Purchases]])-NDC_Data[[#This Row],[Annual Spend at 340B]]</f>
        <v>#N/A</v>
      </c>
      <c r="O181" s="93" t="e">
        <f>(K181-J181)*I181*'Drug Cost Impact Summary'!$E$13</f>
        <v>#N/A</v>
      </c>
      <c r="P181" s="93" t="e">
        <f>NDC_Data[[#This Row],[Annual Spend at WAC]]-NDC_Data[[#This Row],[Annual Spend at 340B]]</f>
        <v>#N/A</v>
      </c>
      <c r="Q181" s="94" t="str">
        <f>IFERROR(NDC_Data[[#This Row],[Annual Inrease in Upfront Inventory Spend]]/NDC_Data[[#This Row],[Annual Spend at 340B]],"0")</f>
        <v>0</v>
      </c>
      <c r="R181" s="93" t="e">
        <f>NDC_Data[[#This Row],[Annual Impact of Lost COGS Discount]]+NDC_Data[[#This Row],[Annual Impact of Denied Rebates]]</f>
        <v>#N/A</v>
      </c>
      <c r="S181" s="95" t="str">
        <f>IFERROR(NDC_Data[[#This Row],[Total Annual Increase in Net Spend]]/NDC_Data[[#This Row],[Annual Spend at 340B]],"0")</f>
        <v>0</v>
      </c>
      <c r="T181" s="86"/>
      <c r="U181" s="96" t="e">
        <f>(NDC_Data[[#This Row],[WAC Price]]-NDC_Data[[#This Row],[340B Price]])*(NDC_Data[[#This Row],[Annual 340B Purchases]]/365*30)</f>
        <v>#N/A</v>
      </c>
      <c r="V181" s="93" t="e">
        <f>(NDC_Data[[#This Row],[WAC Price]]-NDC_Data[[#This Row],[340B Price]])*(NDC_Data[[#This Row],[Annual 340B Purchases]]/365*45)</f>
        <v>#N/A</v>
      </c>
      <c r="W181" s="93" t="e">
        <f>(NDC_Data[[#This Row],[WAC Price]]-NDC_Data[[#This Row],[340B Price]])*(NDC_Data[[#This Row],[Annual 340B Purchases]]/365*60)</f>
        <v>#N/A</v>
      </c>
      <c r="X181" s="97" t="e">
        <f>(NDC_Data[[#This Row],[WAC Price]]-NDC_Data[[#This Row],[340B Price]])*(NDC_Data[[#This Row],[Annual 340B Purchases]]/365*90)</f>
        <v>#N/A</v>
      </c>
      <c r="Z181" s="77"/>
      <c r="AA181" s="78"/>
    </row>
    <row r="182" spans="1:27" x14ac:dyDescent="0.25">
      <c r="A182" s="79">
        <v>50474071079</v>
      </c>
      <c r="B182" s="80" t="s">
        <v>76</v>
      </c>
      <c r="C182" s="32" t="s">
        <v>318</v>
      </c>
      <c r="D182" s="32" t="s">
        <v>35</v>
      </c>
      <c r="E182" s="32" t="s">
        <v>101</v>
      </c>
      <c r="F182" s="32" t="s">
        <v>101</v>
      </c>
      <c r="G182" s="32" t="s">
        <v>102</v>
      </c>
      <c r="H182" s="32" t="s">
        <v>103</v>
      </c>
      <c r="I182" s="81">
        <f>SUMIFS('Historical Purchases'!Q:Q,'Historical Purchases'!N:N,NDC_Data[[#This Row],[NDC]])</f>
        <v>0</v>
      </c>
      <c r="J182" s="10" t="e">
        <f>_xlfn.XLOOKUP(NDC_Data[[#This Row],[NDC]],'Pricing Data'!C:C,'Pricing Data'!F:F)</f>
        <v>#N/A</v>
      </c>
      <c r="K182" s="11" t="e">
        <f>_xlfn.XLOOKUP(NDC_Data[[#This Row],[NDC]],'Pricing Data'!C:C,'Pricing Data'!J:J)</f>
        <v>#N/A</v>
      </c>
      <c r="L182" s="82" t="e">
        <f>I182*(J182-(NDC_Data[[#This Row],[340B Price]]*'Drug Cost Impact Summary'!$D$13))</f>
        <v>#N/A</v>
      </c>
      <c r="M182" s="82" t="e">
        <f>(NDC_Data[[#This Row],[WAC Price]])*(NDC_Data[[#This Row],[Annual 340B Purchases]])</f>
        <v>#N/A</v>
      </c>
      <c r="N182" s="83" t="e">
        <f>(NDC_Data[[#This Row],[340B Price]]*NDC_Data[[#This Row],[Annual 340B Purchases]])-NDC_Data[[#This Row],[Annual Spend at 340B]]</f>
        <v>#N/A</v>
      </c>
      <c r="O182" s="83" t="e">
        <f>(K182-J182)*I182*'Drug Cost Impact Summary'!$E$13</f>
        <v>#N/A</v>
      </c>
      <c r="P182" s="83" t="e">
        <f>NDC_Data[[#This Row],[Annual Spend at WAC]]-NDC_Data[[#This Row],[Annual Spend at 340B]]</f>
        <v>#N/A</v>
      </c>
      <c r="Q182" s="84" t="str">
        <f>IFERROR(NDC_Data[[#This Row],[Annual Inrease in Upfront Inventory Spend]]/NDC_Data[[#This Row],[Annual Spend at 340B]],"0")</f>
        <v>0</v>
      </c>
      <c r="R182" s="83" t="e">
        <f>NDC_Data[[#This Row],[Annual Impact of Lost COGS Discount]]+NDC_Data[[#This Row],[Annual Impact of Denied Rebates]]</f>
        <v>#N/A</v>
      </c>
      <c r="S182" s="85" t="str">
        <f>IFERROR(NDC_Data[[#This Row],[Total Annual Increase in Net Spend]]/NDC_Data[[#This Row],[Annual Spend at 340B]],"0")</f>
        <v>0</v>
      </c>
      <c r="T182" s="86"/>
      <c r="U182" s="87" t="e">
        <f>(NDC_Data[[#This Row],[WAC Price]]-NDC_Data[[#This Row],[340B Price]])*(NDC_Data[[#This Row],[Annual 340B Purchases]]/365*30)</f>
        <v>#N/A</v>
      </c>
      <c r="V182" s="83" t="e">
        <f>(NDC_Data[[#This Row],[WAC Price]]-NDC_Data[[#This Row],[340B Price]])*(NDC_Data[[#This Row],[Annual 340B Purchases]]/365*45)</f>
        <v>#N/A</v>
      </c>
      <c r="W182" s="83" t="e">
        <f>(NDC_Data[[#This Row],[WAC Price]]-NDC_Data[[#This Row],[340B Price]])*(NDC_Data[[#This Row],[Annual 340B Purchases]]/365*60)</f>
        <v>#N/A</v>
      </c>
      <c r="X182" s="88" t="e">
        <f>(NDC_Data[[#This Row],[WAC Price]]-NDC_Data[[#This Row],[340B Price]])*(NDC_Data[[#This Row],[Annual 340B Purchases]]/365*90)</f>
        <v>#N/A</v>
      </c>
      <c r="Z182" s="77"/>
      <c r="AA182" s="78"/>
    </row>
    <row r="183" spans="1:27" x14ac:dyDescent="0.25">
      <c r="A183" s="89">
        <v>50474071081</v>
      </c>
      <c r="B183" s="90" t="s">
        <v>76</v>
      </c>
      <c r="C183" s="91" t="s">
        <v>319</v>
      </c>
      <c r="D183" s="91" t="s">
        <v>35</v>
      </c>
      <c r="E183" s="91" t="s">
        <v>101</v>
      </c>
      <c r="F183" s="91" t="s">
        <v>101</v>
      </c>
      <c r="G183" s="91" t="s">
        <v>102</v>
      </c>
      <c r="H183" s="91" t="s">
        <v>320</v>
      </c>
      <c r="I183" s="81">
        <f>SUMIFS('Historical Purchases'!Q:Q,'Historical Purchases'!N:N,NDC_Data[[#This Row],[NDC]])</f>
        <v>0</v>
      </c>
      <c r="J183" s="10" t="e">
        <f>_xlfn.XLOOKUP(NDC_Data[[#This Row],[NDC]],'Pricing Data'!C:C,'Pricing Data'!F:F)</f>
        <v>#N/A</v>
      </c>
      <c r="K183" s="11" t="e">
        <f>_xlfn.XLOOKUP(NDC_Data[[#This Row],[NDC]],'Pricing Data'!C:C,'Pricing Data'!J:J)</f>
        <v>#N/A</v>
      </c>
      <c r="L183" s="92" t="e">
        <f>I183*(J183-(NDC_Data[[#This Row],[340B Price]]*'Drug Cost Impact Summary'!$D$13))</f>
        <v>#N/A</v>
      </c>
      <c r="M183" s="92" t="e">
        <f>(NDC_Data[[#This Row],[WAC Price]])*(NDC_Data[[#This Row],[Annual 340B Purchases]])</f>
        <v>#N/A</v>
      </c>
      <c r="N183" s="93" t="e">
        <f>(NDC_Data[[#This Row],[340B Price]]*NDC_Data[[#This Row],[Annual 340B Purchases]])-NDC_Data[[#This Row],[Annual Spend at 340B]]</f>
        <v>#N/A</v>
      </c>
      <c r="O183" s="93" t="e">
        <f>(K183-J183)*I183*'Drug Cost Impact Summary'!$E$13</f>
        <v>#N/A</v>
      </c>
      <c r="P183" s="93" t="e">
        <f>NDC_Data[[#This Row],[Annual Spend at WAC]]-NDC_Data[[#This Row],[Annual Spend at 340B]]</f>
        <v>#N/A</v>
      </c>
      <c r="Q183" s="94" t="str">
        <f>IFERROR(NDC_Data[[#This Row],[Annual Inrease in Upfront Inventory Spend]]/NDC_Data[[#This Row],[Annual Spend at 340B]],"0")</f>
        <v>0</v>
      </c>
      <c r="R183" s="93" t="e">
        <f>NDC_Data[[#This Row],[Annual Impact of Lost COGS Discount]]+NDC_Data[[#This Row],[Annual Impact of Denied Rebates]]</f>
        <v>#N/A</v>
      </c>
      <c r="S183" s="95" t="str">
        <f>IFERROR(NDC_Data[[#This Row],[Total Annual Increase in Net Spend]]/NDC_Data[[#This Row],[Annual Spend at 340B]],"0")</f>
        <v>0</v>
      </c>
      <c r="T183" s="86"/>
      <c r="U183" s="96" t="e">
        <f>(NDC_Data[[#This Row],[WAC Price]]-NDC_Data[[#This Row],[340B Price]])*(NDC_Data[[#This Row],[Annual 340B Purchases]]/365*30)</f>
        <v>#N/A</v>
      </c>
      <c r="V183" s="93" t="e">
        <f>(NDC_Data[[#This Row],[WAC Price]]-NDC_Data[[#This Row],[340B Price]])*(NDC_Data[[#This Row],[Annual 340B Purchases]]/365*45)</f>
        <v>#N/A</v>
      </c>
      <c r="W183" s="93" t="e">
        <f>(NDC_Data[[#This Row],[WAC Price]]-NDC_Data[[#This Row],[340B Price]])*(NDC_Data[[#This Row],[Annual 340B Purchases]]/365*60)</f>
        <v>#N/A</v>
      </c>
      <c r="X183" s="97" t="e">
        <f>(NDC_Data[[#This Row],[WAC Price]]-NDC_Data[[#This Row],[340B Price]])*(NDC_Data[[#This Row],[Annual 340B Purchases]]/365*90)</f>
        <v>#N/A</v>
      </c>
      <c r="Z183" s="77"/>
      <c r="AA183" s="78"/>
    </row>
    <row r="184" spans="1:27" x14ac:dyDescent="0.25">
      <c r="A184" s="79">
        <v>78116861</v>
      </c>
      <c r="B184" s="80" t="s">
        <v>71</v>
      </c>
      <c r="C184" s="32" t="s">
        <v>239</v>
      </c>
      <c r="D184" s="32" t="s">
        <v>23</v>
      </c>
      <c r="E184" s="32" t="s">
        <v>101</v>
      </c>
      <c r="F184" s="32" t="s">
        <v>101</v>
      </c>
      <c r="G184" s="32" t="s">
        <v>102</v>
      </c>
      <c r="H184" s="32" t="s">
        <v>240</v>
      </c>
      <c r="I184" s="81">
        <f>SUMIFS('Historical Purchases'!Q:Q,'Historical Purchases'!N:N,NDC_Data[[#This Row],[NDC]])</f>
        <v>0</v>
      </c>
      <c r="J184" s="10" t="e">
        <f>_xlfn.XLOOKUP(NDC_Data[[#This Row],[NDC]],'Pricing Data'!C:C,'Pricing Data'!F:F)</f>
        <v>#N/A</v>
      </c>
      <c r="K184" s="11" t="e">
        <f>_xlfn.XLOOKUP(NDC_Data[[#This Row],[NDC]],'Pricing Data'!C:C,'Pricing Data'!J:J)</f>
        <v>#N/A</v>
      </c>
      <c r="L184" s="82" t="e">
        <f>I184*(J184-(NDC_Data[[#This Row],[340B Price]]*'Drug Cost Impact Summary'!$D$13))</f>
        <v>#N/A</v>
      </c>
      <c r="M184" s="82" t="e">
        <f>(NDC_Data[[#This Row],[WAC Price]])*(NDC_Data[[#This Row],[Annual 340B Purchases]])</f>
        <v>#N/A</v>
      </c>
      <c r="N184" s="83" t="e">
        <f>(NDC_Data[[#This Row],[340B Price]]*NDC_Data[[#This Row],[Annual 340B Purchases]])-NDC_Data[[#This Row],[Annual Spend at 340B]]</f>
        <v>#N/A</v>
      </c>
      <c r="O184" s="83" t="e">
        <f>(K184-J184)*I184*'Drug Cost Impact Summary'!$E$13</f>
        <v>#N/A</v>
      </c>
      <c r="P184" s="83" t="e">
        <f>NDC_Data[[#This Row],[Annual Spend at WAC]]-NDC_Data[[#This Row],[Annual Spend at 340B]]</f>
        <v>#N/A</v>
      </c>
      <c r="Q184" s="84" t="str">
        <f>IFERROR(NDC_Data[[#This Row],[Annual Inrease in Upfront Inventory Spend]]/NDC_Data[[#This Row],[Annual Spend at 340B]],"0")</f>
        <v>0</v>
      </c>
      <c r="R184" s="83" t="e">
        <f>NDC_Data[[#This Row],[Annual Impact of Lost COGS Discount]]+NDC_Data[[#This Row],[Annual Impact of Denied Rebates]]</f>
        <v>#N/A</v>
      </c>
      <c r="S184" s="85" t="str">
        <f>IFERROR(NDC_Data[[#This Row],[Total Annual Increase in Net Spend]]/NDC_Data[[#This Row],[Annual Spend at 340B]],"0")</f>
        <v>0</v>
      </c>
      <c r="T184" s="86"/>
      <c r="U184" s="87" t="e">
        <f>(NDC_Data[[#This Row],[WAC Price]]-NDC_Data[[#This Row],[340B Price]])*(NDC_Data[[#This Row],[Annual 340B Purchases]]/365*30)</f>
        <v>#N/A</v>
      </c>
      <c r="V184" s="83" t="e">
        <f>(NDC_Data[[#This Row],[WAC Price]]-NDC_Data[[#This Row],[340B Price]])*(NDC_Data[[#This Row],[Annual 340B Purchases]]/365*45)</f>
        <v>#N/A</v>
      </c>
      <c r="W184" s="83" t="e">
        <f>(NDC_Data[[#This Row],[WAC Price]]-NDC_Data[[#This Row],[340B Price]])*(NDC_Data[[#This Row],[Annual 340B Purchases]]/365*60)</f>
        <v>#N/A</v>
      </c>
      <c r="X184" s="88" t="e">
        <f>(NDC_Data[[#This Row],[WAC Price]]-NDC_Data[[#This Row],[340B Price]])*(NDC_Data[[#This Row],[Annual 340B Purchases]]/365*90)</f>
        <v>#N/A</v>
      </c>
      <c r="Z184" s="77"/>
      <c r="AA184" s="78"/>
    </row>
    <row r="185" spans="1:27" x14ac:dyDescent="0.25">
      <c r="A185" s="89">
        <v>78063997</v>
      </c>
      <c r="B185" s="90" t="s">
        <v>71</v>
      </c>
      <c r="C185" s="91" t="s">
        <v>241</v>
      </c>
      <c r="D185" s="91" t="s">
        <v>23</v>
      </c>
      <c r="E185" s="91" t="s">
        <v>101</v>
      </c>
      <c r="F185" s="91" t="s">
        <v>101</v>
      </c>
      <c r="G185" s="91" t="s">
        <v>102</v>
      </c>
      <c r="H185" s="91" t="s">
        <v>197</v>
      </c>
      <c r="I185" s="81">
        <f>SUMIFS('Historical Purchases'!Q:Q,'Historical Purchases'!N:N,NDC_Data[[#This Row],[NDC]])</f>
        <v>0</v>
      </c>
      <c r="J185" s="10" t="e">
        <f>_xlfn.XLOOKUP(NDC_Data[[#This Row],[NDC]],'Pricing Data'!C:C,'Pricing Data'!F:F)</f>
        <v>#N/A</v>
      </c>
      <c r="K185" s="11" t="e">
        <f>_xlfn.XLOOKUP(NDC_Data[[#This Row],[NDC]],'Pricing Data'!C:C,'Pricing Data'!J:J)</f>
        <v>#N/A</v>
      </c>
      <c r="L185" s="92" t="e">
        <f>I185*(J185-(NDC_Data[[#This Row],[340B Price]]*'Drug Cost Impact Summary'!$D$13))</f>
        <v>#N/A</v>
      </c>
      <c r="M185" s="92" t="e">
        <f>(NDC_Data[[#This Row],[WAC Price]])*(NDC_Data[[#This Row],[Annual 340B Purchases]])</f>
        <v>#N/A</v>
      </c>
      <c r="N185" s="93" t="e">
        <f>(NDC_Data[[#This Row],[340B Price]]*NDC_Data[[#This Row],[Annual 340B Purchases]])-NDC_Data[[#This Row],[Annual Spend at 340B]]</f>
        <v>#N/A</v>
      </c>
      <c r="O185" s="93" t="e">
        <f>(K185-J185)*I185*'Drug Cost Impact Summary'!$E$13</f>
        <v>#N/A</v>
      </c>
      <c r="P185" s="93" t="e">
        <f>NDC_Data[[#This Row],[Annual Spend at WAC]]-NDC_Data[[#This Row],[Annual Spend at 340B]]</f>
        <v>#N/A</v>
      </c>
      <c r="Q185" s="94" t="str">
        <f>IFERROR(NDC_Data[[#This Row],[Annual Inrease in Upfront Inventory Spend]]/NDC_Data[[#This Row],[Annual Spend at 340B]],"0")</f>
        <v>0</v>
      </c>
      <c r="R185" s="93" t="e">
        <f>NDC_Data[[#This Row],[Annual Impact of Lost COGS Discount]]+NDC_Data[[#This Row],[Annual Impact of Denied Rebates]]</f>
        <v>#N/A</v>
      </c>
      <c r="S185" s="95" t="str">
        <f>IFERROR(NDC_Data[[#This Row],[Total Annual Increase in Net Spend]]/NDC_Data[[#This Row],[Annual Spend at 340B]],"0")</f>
        <v>0</v>
      </c>
      <c r="T185" s="86"/>
      <c r="U185" s="96" t="e">
        <f>(NDC_Data[[#This Row],[WAC Price]]-NDC_Data[[#This Row],[340B Price]])*(NDC_Data[[#This Row],[Annual 340B Purchases]]/365*30)</f>
        <v>#N/A</v>
      </c>
      <c r="V185" s="93" t="e">
        <f>(NDC_Data[[#This Row],[WAC Price]]-NDC_Data[[#This Row],[340B Price]])*(NDC_Data[[#This Row],[Annual 340B Purchases]]/365*45)</f>
        <v>#N/A</v>
      </c>
      <c r="W185" s="93" t="e">
        <f>(NDC_Data[[#This Row],[WAC Price]]-NDC_Data[[#This Row],[340B Price]])*(NDC_Data[[#This Row],[Annual 340B Purchases]]/365*60)</f>
        <v>#N/A</v>
      </c>
      <c r="X185" s="97" t="e">
        <f>(NDC_Data[[#This Row],[WAC Price]]-NDC_Data[[#This Row],[340B Price]])*(NDC_Data[[#This Row],[Annual 340B Purchases]]/365*90)</f>
        <v>#N/A</v>
      </c>
      <c r="Z185" s="77"/>
      <c r="AA185" s="78"/>
    </row>
    <row r="186" spans="1:27" x14ac:dyDescent="0.25">
      <c r="A186" s="79">
        <v>78063998</v>
      </c>
      <c r="B186" s="80" t="s">
        <v>71</v>
      </c>
      <c r="C186" s="32" t="s">
        <v>242</v>
      </c>
      <c r="D186" s="32" t="s">
        <v>23</v>
      </c>
      <c r="E186" s="32" t="s">
        <v>101</v>
      </c>
      <c r="F186" s="32" t="s">
        <v>101</v>
      </c>
      <c r="G186" s="32" t="s">
        <v>102</v>
      </c>
      <c r="H186" s="32" t="s">
        <v>243</v>
      </c>
      <c r="I186" s="81">
        <f>SUMIFS('Historical Purchases'!Q:Q,'Historical Purchases'!N:N,NDC_Data[[#This Row],[NDC]])</f>
        <v>0</v>
      </c>
      <c r="J186" s="10" t="e">
        <f>_xlfn.XLOOKUP(NDC_Data[[#This Row],[NDC]],'Pricing Data'!C:C,'Pricing Data'!F:F)</f>
        <v>#N/A</v>
      </c>
      <c r="K186" s="11" t="e">
        <f>_xlfn.XLOOKUP(NDC_Data[[#This Row],[NDC]],'Pricing Data'!C:C,'Pricing Data'!J:J)</f>
        <v>#N/A</v>
      </c>
      <c r="L186" s="82" t="e">
        <f>I186*(J186-(NDC_Data[[#This Row],[340B Price]]*'Drug Cost Impact Summary'!$D$13))</f>
        <v>#N/A</v>
      </c>
      <c r="M186" s="82" t="e">
        <f>(NDC_Data[[#This Row],[WAC Price]])*(NDC_Data[[#This Row],[Annual 340B Purchases]])</f>
        <v>#N/A</v>
      </c>
      <c r="N186" s="83" t="e">
        <f>(NDC_Data[[#This Row],[340B Price]]*NDC_Data[[#This Row],[Annual 340B Purchases]])-NDC_Data[[#This Row],[Annual Spend at 340B]]</f>
        <v>#N/A</v>
      </c>
      <c r="O186" s="83" t="e">
        <f>(K186-J186)*I186*'Drug Cost Impact Summary'!$E$13</f>
        <v>#N/A</v>
      </c>
      <c r="P186" s="83" t="e">
        <f>NDC_Data[[#This Row],[Annual Spend at WAC]]-NDC_Data[[#This Row],[Annual Spend at 340B]]</f>
        <v>#N/A</v>
      </c>
      <c r="Q186" s="84" t="str">
        <f>IFERROR(NDC_Data[[#This Row],[Annual Inrease in Upfront Inventory Spend]]/NDC_Data[[#This Row],[Annual Spend at 340B]],"0")</f>
        <v>0</v>
      </c>
      <c r="R186" s="83" t="e">
        <f>NDC_Data[[#This Row],[Annual Impact of Lost COGS Discount]]+NDC_Data[[#This Row],[Annual Impact of Denied Rebates]]</f>
        <v>#N/A</v>
      </c>
      <c r="S186" s="85" t="str">
        <f>IFERROR(NDC_Data[[#This Row],[Total Annual Increase in Net Spend]]/NDC_Data[[#This Row],[Annual Spend at 340B]],"0")</f>
        <v>0</v>
      </c>
      <c r="T186" s="86"/>
      <c r="U186" s="87" t="e">
        <f>(NDC_Data[[#This Row],[WAC Price]]-NDC_Data[[#This Row],[340B Price]])*(NDC_Data[[#This Row],[Annual 340B Purchases]]/365*30)</f>
        <v>#N/A</v>
      </c>
      <c r="V186" s="83" t="e">
        <f>(NDC_Data[[#This Row],[WAC Price]]-NDC_Data[[#This Row],[340B Price]])*(NDC_Data[[#This Row],[Annual 340B Purchases]]/365*45)</f>
        <v>#N/A</v>
      </c>
      <c r="W186" s="83" t="e">
        <f>(NDC_Data[[#This Row],[WAC Price]]-NDC_Data[[#This Row],[340B Price]])*(NDC_Data[[#This Row],[Annual 340B Purchases]]/365*60)</f>
        <v>#N/A</v>
      </c>
      <c r="X186" s="88" t="e">
        <f>(NDC_Data[[#This Row],[WAC Price]]-NDC_Data[[#This Row],[340B Price]])*(NDC_Data[[#This Row],[Annual 340B Purchases]]/365*90)</f>
        <v>#N/A</v>
      </c>
      <c r="Z186" s="77"/>
      <c r="AA186" s="78"/>
    </row>
    <row r="187" spans="1:27" x14ac:dyDescent="0.25">
      <c r="A187" s="89">
        <v>78105697</v>
      </c>
      <c r="B187" s="90" t="s">
        <v>71</v>
      </c>
      <c r="C187" s="91" t="s">
        <v>244</v>
      </c>
      <c r="D187" s="91" t="s">
        <v>23</v>
      </c>
      <c r="E187" s="91" t="s">
        <v>101</v>
      </c>
      <c r="F187" s="91" t="s">
        <v>101</v>
      </c>
      <c r="G187" s="91" t="s">
        <v>102</v>
      </c>
      <c r="H187" s="91" t="s">
        <v>203</v>
      </c>
      <c r="I187" s="81">
        <f>SUMIFS('Historical Purchases'!Q:Q,'Historical Purchases'!N:N,NDC_Data[[#This Row],[NDC]])</f>
        <v>0</v>
      </c>
      <c r="J187" s="10" t="e">
        <f>_xlfn.XLOOKUP(NDC_Data[[#This Row],[NDC]],'Pricing Data'!C:C,'Pricing Data'!F:F)</f>
        <v>#N/A</v>
      </c>
      <c r="K187" s="11" t="e">
        <f>_xlfn.XLOOKUP(NDC_Data[[#This Row],[NDC]],'Pricing Data'!C:C,'Pricing Data'!J:J)</f>
        <v>#N/A</v>
      </c>
      <c r="L187" s="92" t="e">
        <f>I187*(J187-(NDC_Data[[#This Row],[340B Price]]*'Drug Cost Impact Summary'!$D$13))</f>
        <v>#N/A</v>
      </c>
      <c r="M187" s="92" t="e">
        <f>(NDC_Data[[#This Row],[WAC Price]])*(NDC_Data[[#This Row],[Annual 340B Purchases]])</f>
        <v>#N/A</v>
      </c>
      <c r="N187" s="93" t="e">
        <f>(NDC_Data[[#This Row],[340B Price]]*NDC_Data[[#This Row],[Annual 340B Purchases]])-NDC_Data[[#This Row],[Annual Spend at 340B]]</f>
        <v>#N/A</v>
      </c>
      <c r="O187" s="93" t="e">
        <f>(K187-J187)*I187*'Drug Cost Impact Summary'!$E$13</f>
        <v>#N/A</v>
      </c>
      <c r="P187" s="93" t="e">
        <f>NDC_Data[[#This Row],[Annual Spend at WAC]]-NDC_Data[[#This Row],[Annual Spend at 340B]]</f>
        <v>#N/A</v>
      </c>
      <c r="Q187" s="94" t="str">
        <f>IFERROR(NDC_Data[[#This Row],[Annual Inrease in Upfront Inventory Spend]]/NDC_Data[[#This Row],[Annual Spend at 340B]],"0")</f>
        <v>0</v>
      </c>
      <c r="R187" s="93" t="e">
        <f>NDC_Data[[#This Row],[Annual Impact of Lost COGS Discount]]+NDC_Data[[#This Row],[Annual Impact of Denied Rebates]]</f>
        <v>#N/A</v>
      </c>
      <c r="S187" s="95" t="str">
        <f>IFERROR(NDC_Data[[#This Row],[Total Annual Increase in Net Spend]]/NDC_Data[[#This Row],[Annual Spend at 340B]],"0")</f>
        <v>0</v>
      </c>
      <c r="T187" s="86"/>
      <c r="U187" s="96" t="e">
        <f>(NDC_Data[[#This Row],[WAC Price]]-NDC_Data[[#This Row],[340B Price]])*(NDC_Data[[#This Row],[Annual 340B Purchases]]/365*30)</f>
        <v>#N/A</v>
      </c>
      <c r="V187" s="93" t="e">
        <f>(NDC_Data[[#This Row],[WAC Price]]-NDC_Data[[#This Row],[340B Price]])*(NDC_Data[[#This Row],[Annual 340B Purchases]]/365*45)</f>
        <v>#N/A</v>
      </c>
      <c r="W187" s="93" t="e">
        <f>(NDC_Data[[#This Row],[WAC Price]]-NDC_Data[[#This Row],[340B Price]])*(NDC_Data[[#This Row],[Annual 340B Purchases]]/365*60)</f>
        <v>#N/A</v>
      </c>
      <c r="X187" s="97" t="e">
        <f>(NDC_Data[[#This Row],[WAC Price]]-NDC_Data[[#This Row],[340B Price]])*(NDC_Data[[#This Row],[Annual 340B Purchases]]/365*90)</f>
        <v>#N/A</v>
      </c>
      <c r="Z187" s="77"/>
      <c r="AA187" s="78"/>
    </row>
    <row r="188" spans="1:27" x14ac:dyDescent="0.25">
      <c r="A188" s="79">
        <v>78063968</v>
      </c>
      <c r="B188" s="80" t="s">
        <v>71</v>
      </c>
      <c r="C188" s="32" t="s">
        <v>245</v>
      </c>
      <c r="D188" s="32" t="s">
        <v>23</v>
      </c>
      <c r="E188" s="32" t="s">
        <v>101</v>
      </c>
      <c r="F188" s="32" t="s">
        <v>101</v>
      </c>
      <c r="G188" s="32" t="s">
        <v>102</v>
      </c>
      <c r="H188" s="32" t="s">
        <v>197</v>
      </c>
      <c r="I188" s="81">
        <f>SUMIFS('Historical Purchases'!Q:Q,'Historical Purchases'!N:N,NDC_Data[[#This Row],[NDC]])</f>
        <v>0</v>
      </c>
      <c r="J188" s="10" t="e">
        <f>_xlfn.XLOOKUP(NDC_Data[[#This Row],[NDC]],'Pricing Data'!C:C,'Pricing Data'!F:F)</f>
        <v>#N/A</v>
      </c>
      <c r="K188" s="11" t="e">
        <f>_xlfn.XLOOKUP(NDC_Data[[#This Row],[NDC]],'Pricing Data'!C:C,'Pricing Data'!J:J)</f>
        <v>#N/A</v>
      </c>
      <c r="L188" s="82" t="e">
        <f>I188*(J188-(NDC_Data[[#This Row],[340B Price]]*'Drug Cost Impact Summary'!$D$13))</f>
        <v>#N/A</v>
      </c>
      <c r="M188" s="82" t="e">
        <f>(NDC_Data[[#This Row],[WAC Price]])*(NDC_Data[[#This Row],[Annual 340B Purchases]])</f>
        <v>#N/A</v>
      </c>
      <c r="N188" s="83" t="e">
        <f>(NDC_Data[[#This Row],[340B Price]]*NDC_Data[[#This Row],[Annual 340B Purchases]])-NDC_Data[[#This Row],[Annual Spend at 340B]]</f>
        <v>#N/A</v>
      </c>
      <c r="O188" s="83" t="e">
        <f>(K188-J188)*I188*'Drug Cost Impact Summary'!$E$13</f>
        <v>#N/A</v>
      </c>
      <c r="P188" s="83" t="e">
        <f>NDC_Data[[#This Row],[Annual Spend at WAC]]-NDC_Data[[#This Row],[Annual Spend at 340B]]</f>
        <v>#N/A</v>
      </c>
      <c r="Q188" s="84" t="str">
        <f>IFERROR(NDC_Data[[#This Row],[Annual Inrease in Upfront Inventory Spend]]/NDC_Data[[#This Row],[Annual Spend at 340B]],"0")</f>
        <v>0</v>
      </c>
      <c r="R188" s="83" t="e">
        <f>NDC_Data[[#This Row],[Annual Impact of Lost COGS Discount]]+NDC_Data[[#This Row],[Annual Impact of Denied Rebates]]</f>
        <v>#N/A</v>
      </c>
      <c r="S188" s="85" t="str">
        <f>IFERROR(NDC_Data[[#This Row],[Total Annual Increase in Net Spend]]/NDC_Data[[#This Row],[Annual Spend at 340B]],"0")</f>
        <v>0</v>
      </c>
      <c r="T188" s="86"/>
      <c r="U188" s="87" t="e">
        <f>(NDC_Data[[#This Row],[WAC Price]]-NDC_Data[[#This Row],[340B Price]])*(NDC_Data[[#This Row],[Annual 340B Purchases]]/365*30)</f>
        <v>#N/A</v>
      </c>
      <c r="V188" s="83" t="e">
        <f>(NDC_Data[[#This Row],[WAC Price]]-NDC_Data[[#This Row],[340B Price]])*(NDC_Data[[#This Row],[Annual 340B Purchases]]/365*45)</f>
        <v>#N/A</v>
      </c>
      <c r="W188" s="83" t="e">
        <f>(NDC_Data[[#This Row],[WAC Price]]-NDC_Data[[#This Row],[340B Price]])*(NDC_Data[[#This Row],[Annual 340B Purchases]]/365*60)</f>
        <v>#N/A</v>
      </c>
      <c r="X188" s="88" t="e">
        <f>(NDC_Data[[#This Row],[WAC Price]]-NDC_Data[[#This Row],[340B Price]])*(NDC_Data[[#This Row],[Annual 340B Purchases]]/365*90)</f>
        <v>#N/A</v>
      </c>
      <c r="Z188" s="77"/>
      <c r="AA188" s="78"/>
    </row>
    <row r="189" spans="1:27" x14ac:dyDescent="0.25">
      <c r="A189" s="89">
        <v>78063941</v>
      </c>
      <c r="B189" s="90" t="s">
        <v>71</v>
      </c>
      <c r="C189" s="91" t="s">
        <v>246</v>
      </c>
      <c r="D189" s="91" t="s">
        <v>23</v>
      </c>
      <c r="E189" s="91" t="s">
        <v>101</v>
      </c>
      <c r="F189" s="91" t="s">
        <v>101</v>
      </c>
      <c r="G189" s="91" t="s">
        <v>102</v>
      </c>
      <c r="H189" s="91" t="s">
        <v>243</v>
      </c>
      <c r="I189" s="81">
        <f>SUMIFS('Historical Purchases'!Q:Q,'Historical Purchases'!N:N,NDC_Data[[#This Row],[NDC]])</f>
        <v>0</v>
      </c>
      <c r="J189" s="10" t="e">
        <f>_xlfn.XLOOKUP(NDC_Data[[#This Row],[NDC]],'Pricing Data'!C:C,'Pricing Data'!F:F)</f>
        <v>#N/A</v>
      </c>
      <c r="K189" s="11" t="e">
        <f>_xlfn.XLOOKUP(NDC_Data[[#This Row],[NDC]],'Pricing Data'!C:C,'Pricing Data'!J:J)</f>
        <v>#N/A</v>
      </c>
      <c r="L189" s="92" t="e">
        <f>I189*(J189-(NDC_Data[[#This Row],[340B Price]]*'Drug Cost Impact Summary'!$D$13))</f>
        <v>#N/A</v>
      </c>
      <c r="M189" s="92" t="e">
        <f>(NDC_Data[[#This Row],[WAC Price]])*(NDC_Data[[#This Row],[Annual 340B Purchases]])</f>
        <v>#N/A</v>
      </c>
      <c r="N189" s="93" t="e">
        <f>(NDC_Data[[#This Row],[340B Price]]*NDC_Data[[#This Row],[Annual 340B Purchases]])-NDC_Data[[#This Row],[Annual Spend at 340B]]</f>
        <v>#N/A</v>
      </c>
      <c r="O189" s="93" t="e">
        <f>(K189-J189)*I189*'Drug Cost Impact Summary'!$E$13</f>
        <v>#N/A</v>
      </c>
      <c r="P189" s="93" t="e">
        <f>NDC_Data[[#This Row],[Annual Spend at WAC]]-NDC_Data[[#This Row],[Annual Spend at 340B]]</f>
        <v>#N/A</v>
      </c>
      <c r="Q189" s="94" t="str">
        <f>IFERROR(NDC_Data[[#This Row],[Annual Inrease in Upfront Inventory Spend]]/NDC_Data[[#This Row],[Annual Spend at 340B]],"0")</f>
        <v>0</v>
      </c>
      <c r="R189" s="93" t="e">
        <f>NDC_Data[[#This Row],[Annual Impact of Lost COGS Discount]]+NDC_Data[[#This Row],[Annual Impact of Denied Rebates]]</f>
        <v>#N/A</v>
      </c>
      <c r="S189" s="95" t="str">
        <f>IFERROR(NDC_Data[[#This Row],[Total Annual Increase in Net Spend]]/NDC_Data[[#This Row],[Annual Spend at 340B]],"0")</f>
        <v>0</v>
      </c>
      <c r="T189" s="86"/>
      <c r="U189" s="96" t="e">
        <f>(NDC_Data[[#This Row],[WAC Price]]-NDC_Data[[#This Row],[340B Price]])*(NDC_Data[[#This Row],[Annual 340B Purchases]]/365*30)</f>
        <v>#N/A</v>
      </c>
      <c r="V189" s="93" t="e">
        <f>(NDC_Data[[#This Row],[WAC Price]]-NDC_Data[[#This Row],[340B Price]])*(NDC_Data[[#This Row],[Annual 340B Purchases]]/365*45)</f>
        <v>#N/A</v>
      </c>
      <c r="W189" s="93" t="e">
        <f>(NDC_Data[[#This Row],[WAC Price]]-NDC_Data[[#This Row],[340B Price]])*(NDC_Data[[#This Row],[Annual 340B Purchases]]/365*60)</f>
        <v>#N/A</v>
      </c>
      <c r="X189" s="97" t="e">
        <f>(NDC_Data[[#This Row],[WAC Price]]-NDC_Data[[#This Row],[340B Price]])*(NDC_Data[[#This Row],[Annual 340B Purchases]]/365*90)</f>
        <v>#N/A</v>
      </c>
      <c r="Z189" s="77"/>
      <c r="AA189" s="78"/>
    </row>
    <row r="190" spans="1:27" x14ac:dyDescent="0.25">
      <c r="A190" s="79">
        <v>78107068</v>
      </c>
      <c r="B190" s="80" t="s">
        <v>71</v>
      </c>
      <c r="C190" s="32" t="s">
        <v>247</v>
      </c>
      <c r="D190" s="32" t="s">
        <v>23</v>
      </c>
      <c r="E190" s="32" t="s">
        <v>101</v>
      </c>
      <c r="F190" s="32" t="s">
        <v>101</v>
      </c>
      <c r="G190" s="32" t="s">
        <v>102</v>
      </c>
      <c r="H190" s="32" t="s">
        <v>200</v>
      </c>
      <c r="I190" s="81">
        <f>SUMIFS('Historical Purchases'!Q:Q,'Historical Purchases'!N:N,NDC_Data[[#This Row],[NDC]])</f>
        <v>0</v>
      </c>
      <c r="J190" s="10" t="e">
        <f>_xlfn.XLOOKUP(NDC_Data[[#This Row],[NDC]],'Pricing Data'!C:C,'Pricing Data'!F:F)</f>
        <v>#N/A</v>
      </c>
      <c r="K190" s="11" t="e">
        <f>_xlfn.XLOOKUP(NDC_Data[[#This Row],[NDC]],'Pricing Data'!C:C,'Pricing Data'!J:J)</f>
        <v>#N/A</v>
      </c>
      <c r="L190" s="82" t="e">
        <f>I190*(J190-(NDC_Data[[#This Row],[340B Price]]*'Drug Cost Impact Summary'!$D$13))</f>
        <v>#N/A</v>
      </c>
      <c r="M190" s="82" t="e">
        <f>(NDC_Data[[#This Row],[WAC Price]])*(NDC_Data[[#This Row],[Annual 340B Purchases]])</f>
        <v>#N/A</v>
      </c>
      <c r="N190" s="83" t="e">
        <f>(NDC_Data[[#This Row],[340B Price]]*NDC_Data[[#This Row],[Annual 340B Purchases]])-NDC_Data[[#This Row],[Annual Spend at 340B]]</f>
        <v>#N/A</v>
      </c>
      <c r="O190" s="83" t="e">
        <f>(K190-J190)*I190*'Drug Cost Impact Summary'!$E$13</f>
        <v>#N/A</v>
      </c>
      <c r="P190" s="83" t="e">
        <f>NDC_Data[[#This Row],[Annual Spend at WAC]]-NDC_Data[[#This Row],[Annual Spend at 340B]]</f>
        <v>#N/A</v>
      </c>
      <c r="Q190" s="84" t="str">
        <f>IFERROR(NDC_Data[[#This Row],[Annual Inrease in Upfront Inventory Spend]]/NDC_Data[[#This Row],[Annual Spend at 340B]],"0")</f>
        <v>0</v>
      </c>
      <c r="R190" s="83" t="e">
        <f>NDC_Data[[#This Row],[Annual Impact of Lost COGS Discount]]+NDC_Data[[#This Row],[Annual Impact of Denied Rebates]]</f>
        <v>#N/A</v>
      </c>
      <c r="S190" s="85" t="str">
        <f>IFERROR(NDC_Data[[#This Row],[Total Annual Increase in Net Spend]]/NDC_Data[[#This Row],[Annual Spend at 340B]],"0")</f>
        <v>0</v>
      </c>
      <c r="T190" s="86"/>
      <c r="U190" s="87" t="e">
        <f>(NDC_Data[[#This Row],[WAC Price]]-NDC_Data[[#This Row],[340B Price]])*(NDC_Data[[#This Row],[Annual 340B Purchases]]/365*30)</f>
        <v>#N/A</v>
      </c>
      <c r="V190" s="83" t="e">
        <f>(NDC_Data[[#This Row],[WAC Price]]-NDC_Data[[#This Row],[340B Price]])*(NDC_Data[[#This Row],[Annual 340B Purchases]]/365*45)</f>
        <v>#N/A</v>
      </c>
      <c r="W190" s="83" t="e">
        <f>(NDC_Data[[#This Row],[WAC Price]]-NDC_Data[[#This Row],[340B Price]])*(NDC_Data[[#This Row],[Annual 340B Purchases]]/365*60)</f>
        <v>#N/A</v>
      </c>
      <c r="X190" s="88" t="e">
        <f>(NDC_Data[[#This Row],[WAC Price]]-NDC_Data[[#This Row],[340B Price]])*(NDC_Data[[#This Row],[Annual 340B Purchases]]/365*90)</f>
        <v>#N/A</v>
      </c>
      <c r="Z190" s="77"/>
      <c r="AA190" s="78"/>
    </row>
    <row r="191" spans="1:27" x14ac:dyDescent="0.25">
      <c r="A191" s="89">
        <v>64764010821</v>
      </c>
      <c r="B191" s="90" t="s">
        <v>75</v>
      </c>
      <c r="C191" s="91" t="s">
        <v>302</v>
      </c>
      <c r="D191" s="91" t="s">
        <v>34</v>
      </c>
      <c r="E191" s="91" t="s">
        <v>101</v>
      </c>
      <c r="F191" s="91" t="s">
        <v>101</v>
      </c>
      <c r="G191" s="91" t="s">
        <v>102</v>
      </c>
      <c r="H191" s="91" t="s">
        <v>303</v>
      </c>
      <c r="I191" s="81">
        <f>SUMIFS('Historical Purchases'!Q:Q,'Historical Purchases'!N:N,NDC_Data[[#This Row],[NDC]])</f>
        <v>0</v>
      </c>
      <c r="J191" s="10" t="e">
        <f>_xlfn.XLOOKUP(NDC_Data[[#This Row],[NDC]],'Pricing Data'!C:C,'Pricing Data'!F:F)</f>
        <v>#N/A</v>
      </c>
      <c r="K191" s="11" t="e">
        <f>_xlfn.XLOOKUP(NDC_Data[[#This Row],[NDC]],'Pricing Data'!C:C,'Pricing Data'!J:J)</f>
        <v>#N/A</v>
      </c>
      <c r="L191" s="92" t="e">
        <f>I191*(J191-(NDC_Data[[#This Row],[340B Price]]*'Drug Cost Impact Summary'!$D$13))</f>
        <v>#N/A</v>
      </c>
      <c r="M191" s="92" t="e">
        <f>(NDC_Data[[#This Row],[WAC Price]])*(NDC_Data[[#This Row],[Annual 340B Purchases]])</f>
        <v>#N/A</v>
      </c>
      <c r="N191" s="93" t="e">
        <f>(NDC_Data[[#This Row],[340B Price]]*NDC_Data[[#This Row],[Annual 340B Purchases]])-NDC_Data[[#This Row],[Annual Spend at 340B]]</f>
        <v>#N/A</v>
      </c>
      <c r="O191" s="93" t="e">
        <f>(K191-J191)*I191*'Drug Cost Impact Summary'!$E$13</f>
        <v>#N/A</v>
      </c>
      <c r="P191" s="93" t="e">
        <f>NDC_Data[[#This Row],[Annual Spend at WAC]]-NDC_Data[[#This Row],[Annual Spend at 340B]]</f>
        <v>#N/A</v>
      </c>
      <c r="Q191" s="94" t="str">
        <f>IFERROR(NDC_Data[[#This Row],[Annual Inrease in Upfront Inventory Spend]]/NDC_Data[[#This Row],[Annual Spend at 340B]],"0")</f>
        <v>0</v>
      </c>
      <c r="R191" s="93" t="e">
        <f>NDC_Data[[#This Row],[Annual Impact of Lost COGS Discount]]+NDC_Data[[#This Row],[Annual Impact of Denied Rebates]]</f>
        <v>#N/A</v>
      </c>
      <c r="S191" s="95" t="str">
        <f>IFERROR(NDC_Data[[#This Row],[Total Annual Increase in Net Spend]]/NDC_Data[[#This Row],[Annual Spend at 340B]],"0")</f>
        <v>0</v>
      </c>
      <c r="T191" s="86"/>
      <c r="U191" s="96" t="e">
        <f>(NDC_Data[[#This Row],[WAC Price]]-NDC_Data[[#This Row],[340B Price]])*(NDC_Data[[#This Row],[Annual 340B Purchases]]/365*30)</f>
        <v>#N/A</v>
      </c>
      <c r="V191" s="93" t="e">
        <f>(NDC_Data[[#This Row],[WAC Price]]-NDC_Data[[#This Row],[340B Price]])*(NDC_Data[[#This Row],[Annual 340B Purchases]]/365*45)</f>
        <v>#N/A</v>
      </c>
      <c r="W191" s="93" t="e">
        <f>(NDC_Data[[#This Row],[WAC Price]]-NDC_Data[[#This Row],[340B Price]])*(NDC_Data[[#This Row],[Annual 340B Purchases]]/365*60)</f>
        <v>#N/A</v>
      </c>
      <c r="X191" s="97" t="e">
        <f>(NDC_Data[[#This Row],[WAC Price]]-NDC_Data[[#This Row],[340B Price]])*(NDC_Data[[#This Row],[Annual 340B Purchases]]/365*90)</f>
        <v>#N/A</v>
      </c>
      <c r="Z191" s="77"/>
      <c r="AA191" s="78"/>
    </row>
    <row r="192" spans="1:27" x14ac:dyDescent="0.25">
      <c r="A192" s="79">
        <v>64764030020</v>
      </c>
      <c r="B192" s="80" t="s">
        <v>75</v>
      </c>
      <c r="C192" s="32" t="s">
        <v>304</v>
      </c>
      <c r="D192" s="32" t="s">
        <v>34</v>
      </c>
      <c r="E192" s="32" t="s">
        <v>101</v>
      </c>
      <c r="F192" s="32" t="s">
        <v>101</v>
      </c>
      <c r="G192" s="32" t="s">
        <v>102</v>
      </c>
      <c r="H192" s="32" t="s">
        <v>103</v>
      </c>
      <c r="I192" s="81">
        <f>SUMIFS('Historical Purchases'!Q:Q,'Historical Purchases'!N:N,NDC_Data[[#This Row],[NDC]])</f>
        <v>0</v>
      </c>
      <c r="J192" s="10" t="e">
        <f>_xlfn.XLOOKUP(NDC_Data[[#This Row],[NDC]],'Pricing Data'!C:C,'Pricing Data'!F:F)</f>
        <v>#N/A</v>
      </c>
      <c r="K192" s="11" t="e">
        <f>_xlfn.XLOOKUP(NDC_Data[[#This Row],[NDC]],'Pricing Data'!C:C,'Pricing Data'!J:J)</f>
        <v>#N/A</v>
      </c>
      <c r="L192" s="82" t="e">
        <f>I192*(J192-(NDC_Data[[#This Row],[340B Price]]*'Drug Cost Impact Summary'!$D$13))</f>
        <v>#N/A</v>
      </c>
      <c r="M192" s="82" t="e">
        <f>(NDC_Data[[#This Row],[WAC Price]])*(NDC_Data[[#This Row],[Annual 340B Purchases]])</f>
        <v>#N/A</v>
      </c>
      <c r="N192" s="83" t="e">
        <f>(NDC_Data[[#This Row],[340B Price]]*NDC_Data[[#This Row],[Annual 340B Purchases]])-NDC_Data[[#This Row],[Annual Spend at 340B]]</f>
        <v>#N/A</v>
      </c>
      <c r="O192" s="83" t="e">
        <f>(K192-J192)*I192*'Drug Cost Impact Summary'!$E$13</f>
        <v>#N/A</v>
      </c>
      <c r="P192" s="83" t="e">
        <f>NDC_Data[[#This Row],[Annual Spend at WAC]]-NDC_Data[[#This Row],[Annual Spend at 340B]]</f>
        <v>#N/A</v>
      </c>
      <c r="Q192" s="84" t="str">
        <f>IFERROR(NDC_Data[[#This Row],[Annual Inrease in Upfront Inventory Spend]]/NDC_Data[[#This Row],[Annual Spend at 340B]],"0")</f>
        <v>0</v>
      </c>
      <c r="R192" s="83" t="e">
        <f>NDC_Data[[#This Row],[Annual Impact of Lost COGS Discount]]+NDC_Data[[#This Row],[Annual Impact of Denied Rebates]]</f>
        <v>#N/A</v>
      </c>
      <c r="S192" s="85" t="str">
        <f>IFERROR(NDC_Data[[#This Row],[Total Annual Increase in Net Spend]]/NDC_Data[[#This Row],[Annual Spend at 340B]],"0")</f>
        <v>0</v>
      </c>
      <c r="T192" s="86"/>
      <c r="U192" s="87" t="e">
        <f>(NDC_Data[[#This Row],[WAC Price]]-NDC_Data[[#This Row],[340B Price]])*(NDC_Data[[#This Row],[Annual 340B Purchases]]/365*30)</f>
        <v>#N/A</v>
      </c>
      <c r="V192" s="83" t="e">
        <f>(NDC_Data[[#This Row],[WAC Price]]-NDC_Data[[#This Row],[340B Price]])*(NDC_Data[[#This Row],[Annual 340B Purchases]]/365*45)</f>
        <v>#N/A</v>
      </c>
      <c r="W192" s="83" t="e">
        <f>(NDC_Data[[#This Row],[WAC Price]]-NDC_Data[[#This Row],[340B Price]])*(NDC_Data[[#This Row],[Annual 340B Purchases]]/365*60)</f>
        <v>#N/A</v>
      </c>
      <c r="X192" s="88" t="e">
        <f>(NDC_Data[[#This Row],[WAC Price]]-NDC_Data[[#This Row],[340B Price]])*(NDC_Data[[#This Row],[Annual 340B Purchases]]/365*90)</f>
        <v>#N/A</v>
      </c>
      <c r="Z192" s="77"/>
      <c r="AA192" s="78"/>
    </row>
    <row r="193" spans="1:27" x14ac:dyDescent="0.25">
      <c r="A193" s="89">
        <v>59676060430</v>
      </c>
      <c r="B193" s="90" t="s">
        <v>70</v>
      </c>
      <c r="C193" s="91" t="s">
        <v>216</v>
      </c>
      <c r="D193" s="91" t="s">
        <v>21</v>
      </c>
      <c r="E193" s="91" t="s">
        <v>101</v>
      </c>
      <c r="F193" s="91" t="s">
        <v>101</v>
      </c>
      <c r="G193" s="91" t="s">
        <v>102</v>
      </c>
      <c r="H193" s="91" t="s">
        <v>117</v>
      </c>
      <c r="I193" s="81">
        <f>SUMIFS('Historical Purchases'!Q:Q,'Historical Purchases'!N:N,NDC_Data[[#This Row],[NDC]])</f>
        <v>0</v>
      </c>
      <c r="J193" s="10" t="e">
        <f>_xlfn.XLOOKUP(NDC_Data[[#This Row],[NDC]],'Pricing Data'!C:C,'Pricing Data'!F:F)</f>
        <v>#N/A</v>
      </c>
      <c r="K193" s="11" t="e">
        <f>_xlfn.XLOOKUP(NDC_Data[[#This Row],[NDC]],'Pricing Data'!C:C,'Pricing Data'!J:J)</f>
        <v>#N/A</v>
      </c>
      <c r="L193" s="92" t="e">
        <f>I193*(J193-(NDC_Data[[#This Row],[340B Price]]*'Drug Cost Impact Summary'!$D$13))</f>
        <v>#N/A</v>
      </c>
      <c r="M193" s="92" t="e">
        <f>(NDC_Data[[#This Row],[WAC Price]])*(NDC_Data[[#This Row],[Annual 340B Purchases]])</f>
        <v>#N/A</v>
      </c>
      <c r="N193" s="93" t="e">
        <f>(NDC_Data[[#This Row],[340B Price]]*NDC_Data[[#This Row],[Annual 340B Purchases]])-NDC_Data[[#This Row],[Annual Spend at 340B]]</f>
        <v>#N/A</v>
      </c>
      <c r="O193" s="93" t="e">
        <f>(K193-J193)*I193*'Drug Cost Impact Summary'!$E$13</f>
        <v>#N/A</v>
      </c>
      <c r="P193" s="93" t="e">
        <f>NDC_Data[[#This Row],[Annual Spend at WAC]]-NDC_Data[[#This Row],[Annual Spend at 340B]]</f>
        <v>#N/A</v>
      </c>
      <c r="Q193" s="94" t="str">
        <f>IFERROR(NDC_Data[[#This Row],[Annual Inrease in Upfront Inventory Spend]]/NDC_Data[[#This Row],[Annual Spend at 340B]],"0")</f>
        <v>0</v>
      </c>
      <c r="R193" s="93" t="e">
        <f>NDC_Data[[#This Row],[Annual Impact of Lost COGS Discount]]+NDC_Data[[#This Row],[Annual Impact of Denied Rebates]]</f>
        <v>#N/A</v>
      </c>
      <c r="S193" s="95" t="str">
        <f>IFERROR(NDC_Data[[#This Row],[Total Annual Increase in Net Spend]]/NDC_Data[[#This Row],[Annual Spend at 340B]],"0")</f>
        <v>0</v>
      </c>
      <c r="T193" s="86"/>
      <c r="U193" s="96" t="e">
        <f>(NDC_Data[[#This Row],[WAC Price]]-NDC_Data[[#This Row],[340B Price]])*(NDC_Data[[#This Row],[Annual 340B Purchases]]/365*30)</f>
        <v>#N/A</v>
      </c>
      <c r="V193" s="93" t="e">
        <f>(NDC_Data[[#This Row],[WAC Price]]-NDC_Data[[#This Row],[340B Price]])*(NDC_Data[[#This Row],[Annual 340B Purchases]]/365*45)</f>
        <v>#N/A</v>
      </c>
      <c r="W193" s="93" t="e">
        <f>(NDC_Data[[#This Row],[WAC Price]]-NDC_Data[[#This Row],[340B Price]])*(NDC_Data[[#This Row],[Annual 340B Purchases]]/365*60)</f>
        <v>#N/A</v>
      </c>
      <c r="X193" s="97" t="e">
        <f>(NDC_Data[[#This Row],[WAC Price]]-NDC_Data[[#This Row],[340B Price]])*(NDC_Data[[#This Row],[Annual 340B Purchases]]/365*90)</f>
        <v>#N/A</v>
      </c>
      <c r="Z193" s="77"/>
      <c r="AA193" s="78"/>
    </row>
    <row r="194" spans="1:27" x14ac:dyDescent="0.25">
      <c r="A194" s="79">
        <v>59676060012</v>
      </c>
      <c r="B194" s="80" t="s">
        <v>70</v>
      </c>
      <c r="C194" s="32" t="s">
        <v>217</v>
      </c>
      <c r="D194" s="32" t="s">
        <v>21</v>
      </c>
      <c r="E194" s="32" t="s">
        <v>101</v>
      </c>
      <c r="F194" s="32" t="s">
        <v>101</v>
      </c>
      <c r="G194" s="32" t="s">
        <v>102</v>
      </c>
      <c r="H194" s="32" t="s">
        <v>108</v>
      </c>
      <c r="I194" s="81">
        <f>SUMIFS('Historical Purchases'!Q:Q,'Historical Purchases'!N:N,NDC_Data[[#This Row],[NDC]])</f>
        <v>0</v>
      </c>
      <c r="J194" s="10" t="e">
        <f>_xlfn.XLOOKUP(NDC_Data[[#This Row],[NDC]],'Pricing Data'!C:C,'Pricing Data'!F:F)</f>
        <v>#N/A</v>
      </c>
      <c r="K194" s="11" t="e">
        <f>_xlfn.XLOOKUP(NDC_Data[[#This Row],[NDC]],'Pricing Data'!C:C,'Pricing Data'!J:J)</f>
        <v>#N/A</v>
      </c>
      <c r="L194" s="82" t="e">
        <f>I194*(J194-(NDC_Data[[#This Row],[340B Price]]*'Drug Cost Impact Summary'!$D$13))</f>
        <v>#N/A</v>
      </c>
      <c r="M194" s="82" t="e">
        <f>(NDC_Data[[#This Row],[WAC Price]])*(NDC_Data[[#This Row],[Annual 340B Purchases]])</f>
        <v>#N/A</v>
      </c>
      <c r="N194" s="83" t="e">
        <f>(NDC_Data[[#This Row],[340B Price]]*NDC_Data[[#This Row],[Annual 340B Purchases]])-NDC_Data[[#This Row],[Annual Spend at 340B]]</f>
        <v>#N/A</v>
      </c>
      <c r="O194" s="83" t="e">
        <f>(K194-J194)*I194*'Drug Cost Impact Summary'!$E$13</f>
        <v>#N/A</v>
      </c>
      <c r="P194" s="83" t="e">
        <f>NDC_Data[[#This Row],[Annual Spend at WAC]]-NDC_Data[[#This Row],[Annual Spend at 340B]]</f>
        <v>#N/A</v>
      </c>
      <c r="Q194" s="84" t="str">
        <f>IFERROR(NDC_Data[[#This Row],[Annual Inrease in Upfront Inventory Spend]]/NDC_Data[[#This Row],[Annual Spend at 340B]],"0")</f>
        <v>0</v>
      </c>
      <c r="R194" s="83" t="e">
        <f>NDC_Data[[#This Row],[Annual Impact of Lost COGS Discount]]+NDC_Data[[#This Row],[Annual Impact of Denied Rebates]]</f>
        <v>#N/A</v>
      </c>
      <c r="S194" s="85" t="str">
        <f>IFERROR(NDC_Data[[#This Row],[Total Annual Increase in Net Spend]]/NDC_Data[[#This Row],[Annual Spend at 340B]],"0")</f>
        <v>0</v>
      </c>
      <c r="T194" s="86"/>
      <c r="U194" s="87" t="e">
        <f>(NDC_Data[[#This Row],[WAC Price]]-NDC_Data[[#This Row],[340B Price]])*(NDC_Data[[#This Row],[Annual 340B Purchases]]/365*30)</f>
        <v>#N/A</v>
      </c>
      <c r="V194" s="83" t="e">
        <f>(NDC_Data[[#This Row],[WAC Price]]-NDC_Data[[#This Row],[340B Price]])*(NDC_Data[[#This Row],[Annual 340B Purchases]]/365*45)</f>
        <v>#N/A</v>
      </c>
      <c r="W194" s="83" t="e">
        <f>(NDC_Data[[#This Row],[WAC Price]]-NDC_Data[[#This Row],[340B Price]])*(NDC_Data[[#This Row],[Annual 340B Purchases]]/365*60)</f>
        <v>#N/A</v>
      </c>
      <c r="X194" s="88" t="e">
        <f>(NDC_Data[[#This Row],[WAC Price]]-NDC_Data[[#This Row],[340B Price]])*(NDC_Data[[#This Row],[Annual 340B Purchases]]/365*90)</f>
        <v>#N/A</v>
      </c>
      <c r="Z194" s="77"/>
      <c r="AA194" s="78"/>
    </row>
    <row r="195" spans="1:27" x14ac:dyDescent="0.25">
      <c r="A195" s="89">
        <v>78086001</v>
      </c>
      <c r="B195" s="90" t="s">
        <v>72</v>
      </c>
      <c r="C195" s="91" t="s">
        <v>253</v>
      </c>
      <c r="D195" s="91" t="s">
        <v>23</v>
      </c>
      <c r="E195" s="91" t="s">
        <v>101</v>
      </c>
      <c r="F195" s="91" t="s">
        <v>101</v>
      </c>
      <c r="G195" s="91" t="s">
        <v>102</v>
      </c>
      <c r="H195" s="91" t="s">
        <v>174</v>
      </c>
      <c r="I195" s="81">
        <f>SUMIFS('Historical Purchases'!Q:Q,'Historical Purchases'!N:N,NDC_Data[[#This Row],[NDC]])</f>
        <v>0</v>
      </c>
      <c r="J195" s="10" t="e">
        <f>_xlfn.XLOOKUP(NDC_Data[[#This Row],[NDC]],'Pricing Data'!C:C,'Pricing Data'!F:F)</f>
        <v>#N/A</v>
      </c>
      <c r="K195" s="11" t="e">
        <f>_xlfn.XLOOKUP(NDC_Data[[#This Row],[NDC]],'Pricing Data'!C:C,'Pricing Data'!J:J)</f>
        <v>#N/A</v>
      </c>
      <c r="L195" s="92" t="e">
        <f>I195*(J195-(NDC_Data[[#This Row],[340B Price]]*'Drug Cost Impact Summary'!$D$13))</f>
        <v>#N/A</v>
      </c>
      <c r="M195" s="92" t="e">
        <f>(NDC_Data[[#This Row],[WAC Price]])*(NDC_Data[[#This Row],[Annual 340B Purchases]])</f>
        <v>#N/A</v>
      </c>
      <c r="N195" s="93" t="e">
        <f>(NDC_Data[[#This Row],[340B Price]]*NDC_Data[[#This Row],[Annual 340B Purchases]])-NDC_Data[[#This Row],[Annual Spend at 340B]]</f>
        <v>#N/A</v>
      </c>
      <c r="O195" s="93" t="e">
        <f>(K195-J195)*I195*'Drug Cost Impact Summary'!$E$13</f>
        <v>#N/A</v>
      </c>
      <c r="P195" s="93" t="e">
        <f>NDC_Data[[#This Row],[Annual Spend at WAC]]-NDC_Data[[#This Row],[Annual Spend at 340B]]</f>
        <v>#N/A</v>
      </c>
      <c r="Q195" s="94" t="str">
        <f>IFERROR(NDC_Data[[#This Row],[Annual Inrease in Upfront Inventory Spend]]/NDC_Data[[#This Row],[Annual Spend at 340B]],"0")</f>
        <v>0</v>
      </c>
      <c r="R195" s="93" t="e">
        <f>NDC_Data[[#This Row],[Annual Impact of Lost COGS Discount]]+NDC_Data[[#This Row],[Annual Impact of Denied Rebates]]</f>
        <v>#N/A</v>
      </c>
      <c r="S195" s="95" t="str">
        <f>IFERROR(NDC_Data[[#This Row],[Total Annual Increase in Net Spend]]/NDC_Data[[#This Row],[Annual Spend at 340B]],"0")</f>
        <v>0</v>
      </c>
      <c r="T195" s="86"/>
      <c r="U195" s="96" t="e">
        <f>(NDC_Data[[#This Row],[WAC Price]]-NDC_Data[[#This Row],[340B Price]])*(NDC_Data[[#This Row],[Annual 340B Purchases]]/365*30)</f>
        <v>#N/A</v>
      </c>
      <c r="V195" s="93" t="e">
        <f>(NDC_Data[[#This Row],[WAC Price]]-NDC_Data[[#This Row],[340B Price]])*(NDC_Data[[#This Row],[Annual 340B Purchases]]/365*45)</f>
        <v>#N/A</v>
      </c>
      <c r="W195" s="93" t="e">
        <f>(NDC_Data[[#This Row],[WAC Price]]-NDC_Data[[#This Row],[340B Price]])*(NDC_Data[[#This Row],[Annual 340B Purchases]]/365*60)</f>
        <v>#N/A</v>
      </c>
      <c r="X195" s="97" t="e">
        <f>(NDC_Data[[#This Row],[WAC Price]]-NDC_Data[[#This Row],[340B Price]])*(NDC_Data[[#This Row],[Annual 340B Purchases]]/365*90)</f>
        <v>#N/A</v>
      </c>
      <c r="Z195" s="77"/>
      <c r="AA195" s="78"/>
    </row>
    <row r="196" spans="1:27" x14ac:dyDescent="0.25">
      <c r="A196" s="79">
        <v>78086742</v>
      </c>
      <c r="B196" s="80" t="s">
        <v>72</v>
      </c>
      <c r="C196" s="32" t="s">
        <v>254</v>
      </c>
      <c r="D196" s="32" t="s">
        <v>23</v>
      </c>
      <c r="E196" s="32" t="s">
        <v>101</v>
      </c>
      <c r="F196" s="32" t="s">
        <v>101</v>
      </c>
      <c r="G196" s="32" t="s">
        <v>102</v>
      </c>
      <c r="H196" s="32" t="s">
        <v>255</v>
      </c>
      <c r="I196" s="81">
        <f>SUMIFS('Historical Purchases'!Q:Q,'Historical Purchases'!N:N,NDC_Data[[#This Row],[NDC]])</f>
        <v>0</v>
      </c>
      <c r="J196" s="10" t="e">
        <f>_xlfn.XLOOKUP(NDC_Data[[#This Row],[NDC]],'Pricing Data'!C:C,'Pricing Data'!F:F)</f>
        <v>#N/A</v>
      </c>
      <c r="K196" s="11" t="e">
        <f>_xlfn.XLOOKUP(NDC_Data[[#This Row],[NDC]],'Pricing Data'!C:C,'Pricing Data'!J:J)</f>
        <v>#N/A</v>
      </c>
      <c r="L196" s="82" t="e">
        <f>I196*(J196-(NDC_Data[[#This Row],[340B Price]]*'Drug Cost Impact Summary'!$D$13))</f>
        <v>#N/A</v>
      </c>
      <c r="M196" s="82" t="e">
        <f>(NDC_Data[[#This Row],[WAC Price]])*(NDC_Data[[#This Row],[Annual 340B Purchases]])</f>
        <v>#N/A</v>
      </c>
      <c r="N196" s="83" t="e">
        <f>(NDC_Data[[#This Row],[340B Price]]*NDC_Data[[#This Row],[Annual 340B Purchases]])-NDC_Data[[#This Row],[Annual Spend at 340B]]</f>
        <v>#N/A</v>
      </c>
      <c r="O196" s="83" t="e">
        <f>(K196-J196)*I196*'Drug Cost Impact Summary'!$E$13</f>
        <v>#N/A</v>
      </c>
      <c r="P196" s="83" t="e">
        <f>NDC_Data[[#This Row],[Annual Spend at WAC]]-NDC_Data[[#This Row],[Annual Spend at 340B]]</f>
        <v>#N/A</v>
      </c>
      <c r="Q196" s="84" t="str">
        <f>IFERROR(NDC_Data[[#This Row],[Annual Inrease in Upfront Inventory Spend]]/NDC_Data[[#This Row],[Annual Spend at 340B]],"0")</f>
        <v>0</v>
      </c>
      <c r="R196" s="83" t="e">
        <f>NDC_Data[[#This Row],[Annual Impact of Lost COGS Discount]]+NDC_Data[[#This Row],[Annual Impact of Denied Rebates]]</f>
        <v>#N/A</v>
      </c>
      <c r="S196" s="85" t="str">
        <f>IFERROR(NDC_Data[[#This Row],[Total Annual Increase in Net Spend]]/NDC_Data[[#This Row],[Annual Spend at 340B]],"0")</f>
        <v>0</v>
      </c>
      <c r="T196" s="86"/>
      <c r="U196" s="87" t="e">
        <f>(NDC_Data[[#This Row],[WAC Price]]-NDC_Data[[#This Row],[340B Price]])*(NDC_Data[[#This Row],[Annual 340B Purchases]]/365*30)</f>
        <v>#N/A</v>
      </c>
      <c r="V196" s="83" t="e">
        <f>(NDC_Data[[#This Row],[WAC Price]]-NDC_Data[[#This Row],[340B Price]])*(NDC_Data[[#This Row],[Annual 340B Purchases]]/365*45)</f>
        <v>#N/A</v>
      </c>
      <c r="W196" s="83" t="e">
        <f>(NDC_Data[[#This Row],[WAC Price]]-NDC_Data[[#This Row],[340B Price]])*(NDC_Data[[#This Row],[Annual 340B Purchases]]/365*60)</f>
        <v>#N/A</v>
      </c>
      <c r="X196" s="88" t="e">
        <f>(NDC_Data[[#This Row],[WAC Price]]-NDC_Data[[#This Row],[340B Price]])*(NDC_Data[[#This Row],[Annual 340B Purchases]]/365*90)</f>
        <v>#N/A</v>
      </c>
      <c r="Z196" s="77"/>
      <c r="AA196" s="78"/>
    </row>
    <row r="197" spans="1:27" x14ac:dyDescent="0.25">
      <c r="A197" s="89">
        <v>78087463</v>
      </c>
      <c r="B197" s="90" t="s">
        <v>72</v>
      </c>
      <c r="C197" s="91" t="s">
        <v>256</v>
      </c>
      <c r="D197" s="91" t="s">
        <v>23</v>
      </c>
      <c r="E197" s="91" t="s">
        <v>101</v>
      </c>
      <c r="F197" s="91" t="s">
        <v>101</v>
      </c>
      <c r="G197" s="91" t="s">
        <v>102</v>
      </c>
      <c r="H197" s="91" t="s">
        <v>257</v>
      </c>
      <c r="I197" s="81">
        <f>SUMIFS('Historical Purchases'!Q:Q,'Historical Purchases'!N:N,NDC_Data[[#This Row],[NDC]])</f>
        <v>0</v>
      </c>
      <c r="J197" s="10" t="e">
        <f>_xlfn.XLOOKUP(NDC_Data[[#This Row],[NDC]],'Pricing Data'!C:C,'Pricing Data'!F:F)</f>
        <v>#N/A</v>
      </c>
      <c r="K197" s="11" t="e">
        <f>_xlfn.XLOOKUP(NDC_Data[[#This Row],[NDC]],'Pricing Data'!C:C,'Pricing Data'!J:J)</f>
        <v>#N/A</v>
      </c>
      <c r="L197" s="92" t="e">
        <f>I197*(J197-(NDC_Data[[#This Row],[340B Price]]*'Drug Cost Impact Summary'!$D$13))</f>
        <v>#N/A</v>
      </c>
      <c r="M197" s="92" t="e">
        <f>(NDC_Data[[#This Row],[WAC Price]])*(NDC_Data[[#This Row],[Annual 340B Purchases]])</f>
        <v>#N/A</v>
      </c>
      <c r="N197" s="93" t="e">
        <f>(NDC_Data[[#This Row],[340B Price]]*NDC_Data[[#This Row],[Annual 340B Purchases]])-NDC_Data[[#This Row],[Annual Spend at 340B]]</f>
        <v>#N/A</v>
      </c>
      <c r="O197" s="93" t="e">
        <f>(K197-J197)*I197*'Drug Cost Impact Summary'!$E$13</f>
        <v>#N/A</v>
      </c>
      <c r="P197" s="93" t="e">
        <f>NDC_Data[[#This Row],[Annual Spend at WAC]]-NDC_Data[[#This Row],[Annual Spend at 340B]]</f>
        <v>#N/A</v>
      </c>
      <c r="Q197" s="94" t="str">
        <f>IFERROR(NDC_Data[[#This Row],[Annual Inrease in Upfront Inventory Spend]]/NDC_Data[[#This Row],[Annual Spend at 340B]],"0")</f>
        <v>0</v>
      </c>
      <c r="R197" s="93" t="e">
        <f>NDC_Data[[#This Row],[Annual Impact of Lost COGS Discount]]+NDC_Data[[#This Row],[Annual Impact of Denied Rebates]]</f>
        <v>#N/A</v>
      </c>
      <c r="S197" s="95" t="str">
        <f>IFERROR(NDC_Data[[#This Row],[Total Annual Increase in Net Spend]]/NDC_Data[[#This Row],[Annual Spend at 340B]],"0")</f>
        <v>0</v>
      </c>
      <c r="T197" s="86"/>
      <c r="U197" s="96" t="e">
        <f>(NDC_Data[[#This Row],[WAC Price]]-NDC_Data[[#This Row],[340B Price]])*(NDC_Data[[#This Row],[Annual 340B Purchases]]/365*30)</f>
        <v>#N/A</v>
      </c>
      <c r="V197" s="93" t="e">
        <f>(NDC_Data[[#This Row],[WAC Price]]-NDC_Data[[#This Row],[340B Price]])*(NDC_Data[[#This Row],[Annual 340B Purchases]]/365*45)</f>
        <v>#N/A</v>
      </c>
      <c r="W197" s="93" t="e">
        <f>(NDC_Data[[#This Row],[WAC Price]]-NDC_Data[[#This Row],[340B Price]])*(NDC_Data[[#This Row],[Annual 340B Purchases]]/365*60)</f>
        <v>#N/A</v>
      </c>
      <c r="X197" s="97" t="e">
        <f>(NDC_Data[[#This Row],[WAC Price]]-NDC_Data[[#This Row],[340B Price]])*(NDC_Data[[#This Row],[Annual 340B Purchases]]/365*90)</f>
        <v>#N/A</v>
      </c>
      <c r="Z197" s="77"/>
      <c r="AA197" s="78"/>
    </row>
    <row r="198" spans="1:27" x14ac:dyDescent="0.25">
      <c r="A198" s="79">
        <v>62856071030</v>
      </c>
      <c r="B198" s="80" t="s">
        <v>64</v>
      </c>
      <c r="C198" s="32" t="s">
        <v>178</v>
      </c>
      <c r="D198" s="32" t="s">
        <v>29</v>
      </c>
      <c r="E198" s="32" t="s">
        <v>101</v>
      </c>
      <c r="F198" s="32" t="s">
        <v>101</v>
      </c>
      <c r="G198" s="32" t="s">
        <v>102</v>
      </c>
      <c r="H198" s="32" t="s">
        <v>117</v>
      </c>
      <c r="I198" s="81">
        <f>SUMIFS('Historical Purchases'!Q:Q,'Historical Purchases'!N:N,NDC_Data[[#This Row],[NDC]])</f>
        <v>0</v>
      </c>
      <c r="J198" s="10" t="e">
        <f>_xlfn.XLOOKUP(NDC_Data[[#This Row],[NDC]],'Pricing Data'!C:C,'Pricing Data'!F:F)</f>
        <v>#N/A</v>
      </c>
      <c r="K198" s="11" t="e">
        <f>_xlfn.XLOOKUP(NDC_Data[[#This Row],[NDC]],'Pricing Data'!C:C,'Pricing Data'!J:J)</f>
        <v>#N/A</v>
      </c>
      <c r="L198" s="82" t="e">
        <f>I198*(J198-(NDC_Data[[#This Row],[340B Price]]*'Drug Cost Impact Summary'!$D$13))</f>
        <v>#N/A</v>
      </c>
      <c r="M198" s="82" t="e">
        <f>(NDC_Data[[#This Row],[WAC Price]])*(NDC_Data[[#This Row],[Annual 340B Purchases]])</f>
        <v>#N/A</v>
      </c>
      <c r="N198" s="83" t="e">
        <f>(NDC_Data[[#This Row],[340B Price]]*NDC_Data[[#This Row],[Annual 340B Purchases]])-NDC_Data[[#This Row],[Annual Spend at 340B]]</f>
        <v>#N/A</v>
      </c>
      <c r="O198" s="83" t="e">
        <f>(K198-J198)*I198*'Drug Cost Impact Summary'!$E$13</f>
        <v>#N/A</v>
      </c>
      <c r="P198" s="83" t="e">
        <f>NDC_Data[[#This Row],[Annual Spend at WAC]]-NDC_Data[[#This Row],[Annual Spend at 340B]]</f>
        <v>#N/A</v>
      </c>
      <c r="Q198" s="84" t="str">
        <f>IFERROR(NDC_Data[[#This Row],[Annual Inrease in Upfront Inventory Spend]]/NDC_Data[[#This Row],[Annual Spend at 340B]],"0")</f>
        <v>0</v>
      </c>
      <c r="R198" s="83" t="e">
        <f>NDC_Data[[#This Row],[Annual Impact of Lost COGS Discount]]+NDC_Data[[#This Row],[Annual Impact of Denied Rebates]]</f>
        <v>#N/A</v>
      </c>
      <c r="S198" s="85" t="str">
        <f>IFERROR(NDC_Data[[#This Row],[Total Annual Increase in Net Spend]]/NDC_Data[[#This Row],[Annual Spend at 340B]],"0")</f>
        <v>0</v>
      </c>
      <c r="T198" s="86"/>
      <c r="U198" s="87" t="e">
        <f>(NDC_Data[[#This Row],[WAC Price]]-NDC_Data[[#This Row],[340B Price]])*(NDC_Data[[#This Row],[Annual 340B Purchases]]/365*30)</f>
        <v>#N/A</v>
      </c>
      <c r="V198" s="83" t="e">
        <f>(NDC_Data[[#This Row],[WAC Price]]-NDC_Data[[#This Row],[340B Price]])*(NDC_Data[[#This Row],[Annual 340B Purchases]]/365*45)</f>
        <v>#N/A</v>
      </c>
      <c r="W198" s="83" t="e">
        <f>(NDC_Data[[#This Row],[WAC Price]]-NDC_Data[[#This Row],[340B Price]])*(NDC_Data[[#This Row],[Annual 340B Purchases]]/365*60)</f>
        <v>#N/A</v>
      </c>
      <c r="X198" s="88" t="e">
        <f>(NDC_Data[[#This Row],[WAC Price]]-NDC_Data[[#This Row],[340B Price]])*(NDC_Data[[#This Row],[Annual 340B Purchases]]/365*90)</f>
        <v>#N/A</v>
      </c>
      <c r="Z198" s="77"/>
      <c r="AA198" s="78"/>
    </row>
    <row r="199" spans="1:27" x14ac:dyDescent="0.25">
      <c r="A199" s="89">
        <v>62856071230</v>
      </c>
      <c r="B199" s="90" t="s">
        <v>64</v>
      </c>
      <c r="C199" s="91" t="s">
        <v>179</v>
      </c>
      <c r="D199" s="91" t="s">
        <v>29</v>
      </c>
      <c r="E199" s="91" t="s">
        <v>101</v>
      </c>
      <c r="F199" s="91" t="s">
        <v>101</v>
      </c>
      <c r="G199" s="91" t="s">
        <v>102</v>
      </c>
      <c r="H199" s="91" t="s">
        <v>107</v>
      </c>
      <c r="I199" s="81">
        <f>SUMIFS('Historical Purchases'!Q:Q,'Historical Purchases'!N:N,NDC_Data[[#This Row],[NDC]])</f>
        <v>0</v>
      </c>
      <c r="J199" s="10" t="e">
        <f>_xlfn.XLOOKUP(NDC_Data[[#This Row],[NDC]],'Pricing Data'!C:C,'Pricing Data'!F:F)</f>
        <v>#N/A</v>
      </c>
      <c r="K199" s="11" t="e">
        <f>_xlfn.XLOOKUP(NDC_Data[[#This Row],[NDC]],'Pricing Data'!C:C,'Pricing Data'!J:J)</f>
        <v>#N/A</v>
      </c>
      <c r="L199" s="92" t="e">
        <f>I199*(J199-(NDC_Data[[#This Row],[340B Price]]*'Drug Cost Impact Summary'!$D$13))</f>
        <v>#N/A</v>
      </c>
      <c r="M199" s="92" t="e">
        <f>(NDC_Data[[#This Row],[WAC Price]])*(NDC_Data[[#This Row],[Annual 340B Purchases]])</f>
        <v>#N/A</v>
      </c>
      <c r="N199" s="93" t="e">
        <f>(NDC_Data[[#This Row],[340B Price]]*NDC_Data[[#This Row],[Annual 340B Purchases]])-NDC_Data[[#This Row],[Annual Spend at 340B]]</f>
        <v>#N/A</v>
      </c>
      <c r="O199" s="93" t="e">
        <f>(K199-J199)*I199*'Drug Cost Impact Summary'!$E$13</f>
        <v>#N/A</v>
      </c>
      <c r="P199" s="93" t="e">
        <f>NDC_Data[[#This Row],[Annual Spend at WAC]]-NDC_Data[[#This Row],[Annual Spend at 340B]]</f>
        <v>#N/A</v>
      </c>
      <c r="Q199" s="94" t="str">
        <f>IFERROR(NDC_Data[[#This Row],[Annual Inrease in Upfront Inventory Spend]]/NDC_Data[[#This Row],[Annual Spend at 340B]],"0")</f>
        <v>0</v>
      </c>
      <c r="R199" s="93" t="e">
        <f>NDC_Data[[#This Row],[Annual Impact of Lost COGS Discount]]+NDC_Data[[#This Row],[Annual Impact of Denied Rebates]]</f>
        <v>#N/A</v>
      </c>
      <c r="S199" s="95" t="str">
        <f>IFERROR(NDC_Data[[#This Row],[Total Annual Increase in Net Spend]]/NDC_Data[[#This Row],[Annual Spend at 340B]],"0")</f>
        <v>0</v>
      </c>
      <c r="T199" s="86"/>
      <c r="U199" s="96" t="e">
        <f>(NDC_Data[[#This Row],[WAC Price]]-NDC_Data[[#This Row],[340B Price]])*(NDC_Data[[#This Row],[Annual 340B Purchases]]/365*30)</f>
        <v>#N/A</v>
      </c>
      <c r="V199" s="93" t="e">
        <f>(NDC_Data[[#This Row],[WAC Price]]-NDC_Data[[#This Row],[340B Price]])*(NDC_Data[[#This Row],[Annual 340B Purchases]]/365*45)</f>
        <v>#N/A</v>
      </c>
      <c r="W199" s="93" t="e">
        <f>(NDC_Data[[#This Row],[WAC Price]]-NDC_Data[[#This Row],[340B Price]])*(NDC_Data[[#This Row],[Annual 340B Purchases]]/365*60)</f>
        <v>#N/A</v>
      </c>
      <c r="X199" s="97" t="e">
        <f>(NDC_Data[[#This Row],[WAC Price]]-NDC_Data[[#This Row],[340B Price]])*(NDC_Data[[#This Row],[Annual 340B Purchases]]/365*90)</f>
        <v>#N/A</v>
      </c>
      <c r="Z199" s="77"/>
      <c r="AA199" s="78"/>
    </row>
    <row r="200" spans="1:27" x14ac:dyDescent="0.25">
      <c r="A200" s="79">
        <v>62856071430</v>
      </c>
      <c r="B200" s="80" t="s">
        <v>64</v>
      </c>
      <c r="C200" s="32" t="s">
        <v>180</v>
      </c>
      <c r="D200" s="32" t="s">
        <v>29</v>
      </c>
      <c r="E200" s="32" t="s">
        <v>101</v>
      </c>
      <c r="F200" s="32" t="s">
        <v>101</v>
      </c>
      <c r="G200" s="32" t="s">
        <v>102</v>
      </c>
      <c r="H200" s="32" t="s">
        <v>137</v>
      </c>
      <c r="I200" s="81">
        <f>SUMIFS('Historical Purchases'!Q:Q,'Historical Purchases'!N:N,NDC_Data[[#This Row],[NDC]])</f>
        <v>0</v>
      </c>
      <c r="J200" s="10" t="e">
        <f>_xlfn.XLOOKUP(NDC_Data[[#This Row],[NDC]],'Pricing Data'!C:C,'Pricing Data'!F:F)</f>
        <v>#N/A</v>
      </c>
      <c r="K200" s="11" t="e">
        <f>_xlfn.XLOOKUP(NDC_Data[[#This Row],[NDC]],'Pricing Data'!C:C,'Pricing Data'!J:J)</f>
        <v>#N/A</v>
      </c>
      <c r="L200" s="82" t="e">
        <f>I200*(J200-(NDC_Data[[#This Row],[340B Price]]*'Drug Cost Impact Summary'!$D$13))</f>
        <v>#N/A</v>
      </c>
      <c r="M200" s="82" t="e">
        <f>(NDC_Data[[#This Row],[WAC Price]])*(NDC_Data[[#This Row],[Annual 340B Purchases]])</f>
        <v>#N/A</v>
      </c>
      <c r="N200" s="83" t="e">
        <f>(NDC_Data[[#This Row],[340B Price]]*NDC_Data[[#This Row],[Annual 340B Purchases]])-NDC_Data[[#This Row],[Annual Spend at 340B]]</f>
        <v>#N/A</v>
      </c>
      <c r="O200" s="83" t="e">
        <f>(K200-J200)*I200*'Drug Cost Impact Summary'!$E$13</f>
        <v>#N/A</v>
      </c>
      <c r="P200" s="83" t="e">
        <f>NDC_Data[[#This Row],[Annual Spend at WAC]]-NDC_Data[[#This Row],[Annual Spend at 340B]]</f>
        <v>#N/A</v>
      </c>
      <c r="Q200" s="84" t="str">
        <f>IFERROR(NDC_Data[[#This Row],[Annual Inrease in Upfront Inventory Spend]]/NDC_Data[[#This Row],[Annual Spend at 340B]],"0")</f>
        <v>0</v>
      </c>
      <c r="R200" s="83" t="e">
        <f>NDC_Data[[#This Row],[Annual Impact of Lost COGS Discount]]+NDC_Data[[#This Row],[Annual Impact of Denied Rebates]]</f>
        <v>#N/A</v>
      </c>
      <c r="S200" s="85" t="str">
        <f>IFERROR(NDC_Data[[#This Row],[Total Annual Increase in Net Spend]]/NDC_Data[[#This Row],[Annual Spend at 340B]],"0")</f>
        <v>0</v>
      </c>
      <c r="T200" s="86"/>
      <c r="U200" s="87" t="e">
        <f>(NDC_Data[[#This Row],[WAC Price]]-NDC_Data[[#This Row],[340B Price]])*(NDC_Data[[#This Row],[Annual 340B Purchases]]/365*30)</f>
        <v>#N/A</v>
      </c>
      <c r="V200" s="83" t="e">
        <f>(NDC_Data[[#This Row],[WAC Price]]-NDC_Data[[#This Row],[340B Price]])*(NDC_Data[[#This Row],[Annual 340B Purchases]]/365*45)</f>
        <v>#N/A</v>
      </c>
      <c r="W200" s="83" t="e">
        <f>(NDC_Data[[#This Row],[WAC Price]]-NDC_Data[[#This Row],[340B Price]])*(NDC_Data[[#This Row],[Annual 340B Purchases]]/365*60)</f>
        <v>#N/A</v>
      </c>
      <c r="X200" s="88" t="e">
        <f>(NDC_Data[[#This Row],[WAC Price]]-NDC_Data[[#This Row],[340B Price]])*(NDC_Data[[#This Row],[Annual 340B Purchases]]/365*90)</f>
        <v>#N/A</v>
      </c>
      <c r="Z200" s="77"/>
      <c r="AA200" s="78"/>
    </row>
    <row r="201" spans="1:27" x14ac:dyDescent="0.25">
      <c r="A201" s="89">
        <v>62856071830</v>
      </c>
      <c r="B201" s="90" t="s">
        <v>64</v>
      </c>
      <c r="C201" s="91" t="s">
        <v>181</v>
      </c>
      <c r="D201" s="91" t="s">
        <v>29</v>
      </c>
      <c r="E201" s="91" t="s">
        <v>101</v>
      </c>
      <c r="F201" s="91" t="s">
        <v>101</v>
      </c>
      <c r="G201" s="91" t="s">
        <v>102</v>
      </c>
      <c r="H201" s="91" t="s">
        <v>107</v>
      </c>
      <c r="I201" s="81">
        <f>SUMIFS('Historical Purchases'!Q:Q,'Historical Purchases'!N:N,NDC_Data[[#This Row],[NDC]])</f>
        <v>0</v>
      </c>
      <c r="J201" s="10" t="e">
        <f>_xlfn.XLOOKUP(NDC_Data[[#This Row],[NDC]],'Pricing Data'!C:C,'Pricing Data'!F:F)</f>
        <v>#N/A</v>
      </c>
      <c r="K201" s="11" t="e">
        <f>_xlfn.XLOOKUP(NDC_Data[[#This Row],[NDC]],'Pricing Data'!C:C,'Pricing Data'!J:J)</f>
        <v>#N/A</v>
      </c>
      <c r="L201" s="92" t="e">
        <f>I201*(J201-(NDC_Data[[#This Row],[340B Price]]*'Drug Cost Impact Summary'!$D$13))</f>
        <v>#N/A</v>
      </c>
      <c r="M201" s="92" t="e">
        <f>(NDC_Data[[#This Row],[WAC Price]])*(NDC_Data[[#This Row],[Annual 340B Purchases]])</f>
        <v>#N/A</v>
      </c>
      <c r="N201" s="93" t="e">
        <f>(NDC_Data[[#This Row],[340B Price]]*NDC_Data[[#This Row],[Annual 340B Purchases]])-NDC_Data[[#This Row],[Annual Spend at 340B]]</f>
        <v>#N/A</v>
      </c>
      <c r="O201" s="93" t="e">
        <f>(K201-J201)*I201*'Drug Cost Impact Summary'!$E$13</f>
        <v>#N/A</v>
      </c>
      <c r="P201" s="93" t="e">
        <f>NDC_Data[[#This Row],[Annual Spend at WAC]]-NDC_Data[[#This Row],[Annual Spend at 340B]]</f>
        <v>#N/A</v>
      </c>
      <c r="Q201" s="94" t="str">
        <f>IFERROR(NDC_Data[[#This Row],[Annual Inrease in Upfront Inventory Spend]]/NDC_Data[[#This Row],[Annual Spend at 340B]],"0")</f>
        <v>0</v>
      </c>
      <c r="R201" s="93" t="e">
        <f>NDC_Data[[#This Row],[Annual Impact of Lost COGS Discount]]+NDC_Data[[#This Row],[Annual Impact of Denied Rebates]]</f>
        <v>#N/A</v>
      </c>
      <c r="S201" s="95" t="str">
        <f>IFERROR(NDC_Data[[#This Row],[Total Annual Increase in Net Spend]]/NDC_Data[[#This Row],[Annual Spend at 340B]],"0")</f>
        <v>0</v>
      </c>
      <c r="T201" s="86"/>
      <c r="U201" s="96" t="e">
        <f>(NDC_Data[[#This Row],[WAC Price]]-NDC_Data[[#This Row],[340B Price]])*(NDC_Data[[#This Row],[Annual 340B Purchases]]/365*30)</f>
        <v>#N/A</v>
      </c>
      <c r="V201" s="93" t="e">
        <f>(NDC_Data[[#This Row],[WAC Price]]-NDC_Data[[#This Row],[340B Price]])*(NDC_Data[[#This Row],[Annual 340B Purchases]]/365*45)</f>
        <v>#N/A</v>
      </c>
      <c r="W201" s="93" t="e">
        <f>(NDC_Data[[#This Row],[WAC Price]]-NDC_Data[[#This Row],[340B Price]])*(NDC_Data[[#This Row],[Annual 340B Purchases]]/365*60)</f>
        <v>#N/A</v>
      </c>
      <c r="X201" s="97" t="e">
        <f>(NDC_Data[[#This Row],[WAC Price]]-NDC_Data[[#This Row],[340B Price]])*(NDC_Data[[#This Row],[Annual 340B Purchases]]/365*90)</f>
        <v>#N/A</v>
      </c>
      <c r="Z201" s="77"/>
      <c r="AA201" s="78"/>
    </row>
    <row r="202" spans="1:27" x14ac:dyDescent="0.25">
      <c r="A202" s="79">
        <v>62856072030</v>
      </c>
      <c r="B202" s="80" t="s">
        <v>64</v>
      </c>
      <c r="C202" s="32" t="s">
        <v>182</v>
      </c>
      <c r="D202" s="32" t="s">
        <v>29</v>
      </c>
      <c r="E202" s="32" t="s">
        <v>101</v>
      </c>
      <c r="F202" s="32" t="s">
        <v>101</v>
      </c>
      <c r="G202" s="32" t="s">
        <v>102</v>
      </c>
      <c r="H202" s="32" t="s">
        <v>137</v>
      </c>
      <c r="I202" s="81">
        <f>SUMIFS('Historical Purchases'!Q:Q,'Historical Purchases'!N:N,NDC_Data[[#This Row],[NDC]])</f>
        <v>0</v>
      </c>
      <c r="J202" s="10" t="e">
        <f>_xlfn.XLOOKUP(NDC_Data[[#This Row],[NDC]],'Pricing Data'!C:C,'Pricing Data'!F:F)</f>
        <v>#N/A</v>
      </c>
      <c r="K202" s="11" t="e">
        <f>_xlfn.XLOOKUP(NDC_Data[[#This Row],[NDC]],'Pricing Data'!C:C,'Pricing Data'!J:J)</f>
        <v>#N/A</v>
      </c>
      <c r="L202" s="82" t="e">
        <f>I202*(J202-(NDC_Data[[#This Row],[340B Price]]*'Drug Cost Impact Summary'!$D$13))</f>
        <v>#N/A</v>
      </c>
      <c r="M202" s="82" t="e">
        <f>(NDC_Data[[#This Row],[WAC Price]])*(NDC_Data[[#This Row],[Annual 340B Purchases]])</f>
        <v>#N/A</v>
      </c>
      <c r="N202" s="83" t="e">
        <f>(NDC_Data[[#This Row],[340B Price]]*NDC_Data[[#This Row],[Annual 340B Purchases]])-NDC_Data[[#This Row],[Annual Spend at 340B]]</f>
        <v>#N/A</v>
      </c>
      <c r="O202" s="83" t="e">
        <f>(K202-J202)*I202*'Drug Cost Impact Summary'!$E$13</f>
        <v>#N/A</v>
      </c>
      <c r="P202" s="83" t="e">
        <f>NDC_Data[[#This Row],[Annual Spend at WAC]]-NDC_Data[[#This Row],[Annual Spend at 340B]]</f>
        <v>#N/A</v>
      </c>
      <c r="Q202" s="84" t="str">
        <f>IFERROR(NDC_Data[[#This Row],[Annual Inrease in Upfront Inventory Spend]]/NDC_Data[[#This Row],[Annual Spend at 340B]],"0")</f>
        <v>0</v>
      </c>
      <c r="R202" s="83" t="e">
        <f>NDC_Data[[#This Row],[Annual Impact of Lost COGS Discount]]+NDC_Data[[#This Row],[Annual Impact of Denied Rebates]]</f>
        <v>#N/A</v>
      </c>
      <c r="S202" s="85" t="str">
        <f>IFERROR(NDC_Data[[#This Row],[Total Annual Increase in Net Spend]]/NDC_Data[[#This Row],[Annual Spend at 340B]],"0")</f>
        <v>0</v>
      </c>
      <c r="T202" s="86"/>
      <c r="U202" s="87" t="e">
        <f>(NDC_Data[[#This Row],[WAC Price]]-NDC_Data[[#This Row],[340B Price]])*(NDC_Data[[#This Row],[Annual 340B Purchases]]/365*30)</f>
        <v>#N/A</v>
      </c>
      <c r="V202" s="83" t="e">
        <f>(NDC_Data[[#This Row],[WAC Price]]-NDC_Data[[#This Row],[340B Price]])*(NDC_Data[[#This Row],[Annual 340B Purchases]]/365*45)</f>
        <v>#N/A</v>
      </c>
      <c r="W202" s="83" t="e">
        <f>(NDC_Data[[#This Row],[WAC Price]]-NDC_Data[[#This Row],[340B Price]])*(NDC_Data[[#This Row],[Annual 340B Purchases]]/365*60)</f>
        <v>#N/A</v>
      </c>
      <c r="X202" s="88" t="e">
        <f>(NDC_Data[[#This Row],[WAC Price]]-NDC_Data[[#This Row],[340B Price]])*(NDC_Data[[#This Row],[Annual 340B Purchases]]/365*90)</f>
        <v>#N/A</v>
      </c>
      <c r="Z202" s="77"/>
      <c r="AA202" s="78"/>
    </row>
    <row r="203" spans="1:27" x14ac:dyDescent="0.25">
      <c r="A203" s="89">
        <v>62856072430</v>
      </c>
      <c r="B203" s="90" t="s">
        <v>64</v>
      </c>
      <c r="C203" s="91" t="s">
        <v>183</v>
      </c>
      <c r="D203" s="91" t="s">
        <v>29</v>
      </c>
      <c r="E203" s="91" t="s">
        <v>101</v>
      </c>
      <c r="F203" s="91" t="s">
        <v>101</v>
      </c>
      <c r="G203" s="91" t="s">
        <v>102</v>
      </c>
      <c r="H203" s="91" t="s">
        <v>107</v>
      </c>
      <c r="I203" s="81">
        <f>SUMIFS('Historical Purchases'!Q:Q,'Historical Purchases'!N:N,NDC_Data[[#This Row],[NDC]])</f>
        <v>0</v>
      </c>
      <c r="J203" s="10" t="e">
        <f>_xlfn.XLOOKUP(NDC_Data[[#This Row],[NDC]],'Pricing Data'!C:C,'Pricing Data'!F:F)</f>
        <v>#N/A</v>
      </c>
      <c r="K203" s="11" t="e">
        <f>_xlfn.XLOOKUP(NDC_Data[[#This Row],[NDC]],'Pricing Data'!C:C,'Pricing Data'!J:J)</f>
        <v>#N/A</v>
      </c>
      <c r="L203" s="92" t="e">
        <f>I203*(J203-(NDC_Data[[#This Row],[340B Price]]*'Drug Cost Impact Summary'!$D$13))</f>
        <v>#N/A</v>
      </c>
      <c r="M203" s="92" t="e">
        <f>(NDC_Data[[#This Row],[WAC Price]])*(NDC_Data[[#This Row],[Annual 340B Purchases]])</f>
        <v>#N/A</v>
      </c>
      <c r="N203" s="93" t="e">
        <f>(NDC_Data[[#This Row],[340B Price]]*NDC_Data[[#This Row],[Annual 340B Purchases]])-NDC_Data[[#This Row],[Annual Spend at 340B]]</f>
        <v>#N/A</v>
      </c>
      <c r="O203" s="93" t="e">
        <f>(K203-J203)*I203*'Drug Cost Impact Summary'!$E$13</f>
        <v>#N/A</v>
      </c>
      <c r="P203" s="93" t="e">
        <f>NDC_Data[[#This Row],[Annual Spend at WAC]]-NDC_Data[[#This Row],[Annual Spend at 340B]]</f>
        <v>#N/A</v>
      </c>
      <c r="Q203" s="94" t="str">
        <f>IFERROR(NDC_Data[[#This Row],[Annual Inrease in Upfront Inventory Spend]]/NDC_Data[[#This Row],[Annual Spend at 340B]],"0")</f>
        <v>0</v>
      </c>
      <c r="R203" s="93" t="e">
        <f>NDC_Data[[#This Row],[Annual Impact of Lost COGS Discount]]+NDC_Data[[#This Row],[Annual Impact of Denied Rebates]]</f>
        <v>#N/A</v>
      </c>
      <c r="S203" s="95" t="str">
        <f>IFERROR(NDC_Data[[#This Row],[Total Annual Increase in Net Spend]]/NDC_Data[[#This Row],[Annual Spend at 340B]],"0")</f>
        <v>0</v>
      </c>
      <c r="T203" s="86"/>
      <c r="U203" s="96" t="e">
        <f>(NDC_Data[[#This Row],[WAC Price]]-NDC_Data[[#This Row],[340B Price]])*(NDC_Data[[#This Row],[Annual 340B Purchases]]/365*30)</f>
        <v>#N/A</v>
      </c>
      <c r="V203" s="93" t="e">
        <f>(NDC_Data[[#This Row],[WAC Price]]-NDC_Data[[#This Row],[340B Price]])*(NDC_Data[[#This Row],[Annual 340B Purchases]]/365*45)</f>
        <v>#N/A</v>
      </c>
      <c r="W203" s="93" t="e">
        <f>(NDC_Data[[#This Row],[WAC Price]]-NDC_Data[[#This Row],[340B Price]])*(NDC_Data[[#This Row],[Annual 340B Purchases]]/365*60)</f>
        <v>#N/A</v>
      </c>
      <c r="X203" s="97" t="e">
        <f>(NDC_Data[[#This Row],[WAC Price]]-NDC_Data[[#This Row],[340B Price]])*(NDC_Data[[#This Row],[Annual 340B Purchases]]/365*90)</f>
        <v>#N/A</v>
      </c>
      <c r="Z203" s="77"/>
      <c r="AA203" s="78"/>
    </row>
    <row r="204" spans="1:27" x14ac:dyDescent="0.25">
      <c r="A204" s="79">
        <v>62856070430</v>
      </c>
      <c r="B204" s="80" t="s">
        <v>64</v>
      </c>
      <c r="C204" s="32" t="s">
        <v>184</v>
      </c>
      <c r="D204" s="32" t="s">
        <v>29</v>
      </c>
      <c r="E204" s="32" t="s">
        <v>101</v>
      </c>
      <c r="F204" s="32" t="s">
        <v>101</v>
      </c>
      <c r="G204" s="32" t="s">
        <v>102</v>
      </c>
      <c r="H204" s="32" t="s">
        <v>117</v>
      </c>
      <c r="I204" s="81">
        <f>SUMIFS('Historical Purchases'!Q:Q,'Historical Purchases'!N:N,NDC_Data[[#This Row],[NDC]])</f>
        <v>0</v>
      </c>
      <c r="J204" s="10" t="e">
        <f>_xlfn.XLOOKUP(NDC_Data[[#This Row],[NDC]],'Pricing Data'!C:C,'Pricing Data'!F:F)</f>
        <v>#N/A</v>
      </c>
      <c r="K204" s="11" t="e">
        <f>_xlfn.XLOOKUP(NDC_Data[[#This Row],[NDC]],'Pricing Data'!C:C,'Pricing Data'!J:J)</f>
        <v>#N/A</v>
      </c>
      <c r="L204" s="82" t="e">
        <f>I204*(J204-(NDC_Data[[#This Row],[340B Price]]*'Drug Cost Impact Summary'!$D$13))</f>
        <v>#N/A</v>
      </c>
      <c r="M204" s="82" t="e">
        <f>(NDC_Data[[#This Row],[WAC Price]])*(NDC_Data[[#This Row],[Annual 340B Purchases]])</f>
        <v>#N/A</v>
      </c>
      <c r="N204" s="83" t="e">
        <f>(NDC_Data[[#This Row],[340B Price]]*NDC_Data[[#This Row],[Annual 340B Purchases]])-NDC_Data[[#This Row],[Annual Spend at 340B]]</f>
        <v>#N/A</v>
      </c>
      <c r="O204" s="83" t="e">
        <f>(K204-J204)*I204*'Drug Cost Impact Summary'!$E$13</f>
        <v>#N/A</v>
      </c>
      <c r="P204" s="83" t="e">
        <f>NDC_Data[[#This Row],[Annual Spend at WAC]]-NDC_Data[[#This Row],[Annual Spend at 340B]]</f>
        <v>#N/A</v>
      </c>
      <c r="Q204" s="84" t="str">
        <f>IFERROR(NDC_Data[[#This Row],[Annual Inrease in Upfront Inventory Spend]]/NDC_Data[[#This Row],[Annual Spend at 340B]],"0")</f>
        <v>0</v>
      </c>
      <c r="R204" s="83" t="e">
        <f>NDC_Data[[#This Row],[Annual Impact of Lost COGS Discount]]+NDC_Data[[#This Row],[Annual Impact of Denied Rebates]]</f>
        <v>#N/A</v>
      </c>
      <c r="S204" s="85" t="str">
        <f>IFERROR(NDC_Data[[#This Row],[Total Annual Increase in Net Spend]]/NDC_Data[[#This Row],[Annual Spend at 340B]],"0")</f>
        <v>0</v>
      </c>
      <c r="T204" s="86"/>
      <c r="U204" s="87" t="e">
        <f>(NDC_Data[[#This Row],[WAC Price]]-NDC_Data[[#This Row],[340B Price]])*(NDC_Data[[#This Row],[Annual 340B Purchases]]/365*30)</f>
        <v>#N/A</v>
      </c>
      <c r="V204" s="83" t="e">
        <f>(NDC_Data[[#This Row],[WAC Price]]-NDC_Data[[#This Row],[340B Price]])*(NDC_Data[[#This Row],[Annual 340B Purchases]]/365*45)</f>
        <v>#N/A</v>
      </c>
      <c r="W204" s="83" t="e">
        <f>(NDC_Data[[#This Row],[WAC Price]]-NDC_Data[[#This Row],[340B Price]])*(NDC_Data[[#This Row],[Annual 340B Purchases]]/365*60)</f>
        <v>#N/A</v>
      </c>
      <c r="X204" s="88" t="e">
        <f>(NDC_Data[[#This Row],[WAC Price]]-NDC_Data[[#This Row],[340B Price]])*(NDC_Data[[#This Row],[Annual 340B Purchases]]/365*90)</f>
        <v>#N/A</v>
      </c>
      <c r="Z204" s="77"/>
      <c r="AA204" s="78"/>
    </row>
    <row r="205" spans="1:27" x14ac:dyDescent="0.25">
      <c r="A205" s="89">
        <v>62856070830</v>
      </c>
      <c r="B205" s="90" t="s">
        <v>64</v>
      </c>
      <c r="C205" s="91" t="s">
        <v>185</v>
      </c>
      <c r="D205" s="91" t="s">
        <v>29</v>
      </c>
      <c r="E205" s="91" t="s">
        <v>101</v>
      </c>
      <c r="F205" s="91" t="s">
        <v>101</v>
      </c>
      <c r="G205" s="91" t="s">
        <v>102</v>
      </c>
      <c r="H205" s="91" t="s">
        <v>137</v>
      </c>
      <c r="I205" s="81">
        <f>SUMIFS('Historical Purchases'!Q:Q,'Historical Purchases'!N:N,NDC_Data[[#This Row],[NDC]])</f>
        <v>0</v>
      </c>
      <c r="J205" s="10" t="e">
        <f>_xlfn.XLOOKUP(NDC_Data[[#This Row],[NDC]],'Pricing Data'!C:C,'Pricing Data'!F:F)</f>
        <v>#N/A</v>
      </c>
      <c r="K205" s="11" t="e">
        <f>_xlfn.XLOOKUP(NDC_Data[[#This Row],[NDC]],'Pricing Data'!C:C,'Pricing Data'!J:J)</f>
        <v>#N/A</v>
      </c>
      <c r="L205" s="92" t="e">
        <f>I205*(J205-(NDC_Data[[#This Row],[340B Price]]*'Drug Cost Impact Summary'!$D$13))</f>
        <v>#N/A</v>
      </c>
      <c r="M205" s="92" t="e">
        <f>(NDC_Data[[#This Row],[WAC Price]])*(NDC_Data[[#This Row],[Annual 340B Purchases]])</f>
        <v>#N/A</v>
      </c>
      <c r="N205" s="93" t="e">
        <f>(NDC_Data[[#This Row],[340B Price]]*NDC_Data[[#This Row],[Annual 340B Purchases]])-NDC_Data[[#This Row],[Annual Spend at 340B]]</f>
        <v>#N/A</v>
      </c>
      <c r="O205" s="93" t="e">
        <f>(K205-J205)*I205*'Drug Cost Impact Summary'!$E$13</f>
        <v>#N/A</v>
      </c>
      <c r="P205" s="93" t="e">
        <f>NDC_Data[[#This Row],[Annual Spend at WAC]]-NDC_Data[[#This Row],[Annual Spend at 340B]]</f>
        <v>#N/A</v>
      </c>
      <c r="Q205" s="94" t="str">
        <f>IFERROR(NDC_Data[[#This Row],[Annual Inrease in Upfront Inventory Spend]]/NDC_Data[[#This Row],[Annual Spend at 340B]],"0")</f>
        <v>0</v>
      </c>
      <c r="R205" s="93" t="e">
        <f>NDC_Data[[#This Row],[Annual Impact of Lost COGS Discount]]+NDC_Data[[#This Row],[Annual Impact of Denied Rebates]]</f>
        <v>#N/A</v>
      </c>
      <c r="S205" s="95" t="str">
        <f>IFERROR(NDC_Data[[#This Row],[Total Annual Increase in Net Spend]]/NDC_Data[[#This Row],[Annual Spend at 340B]],"0")</f>
        <v>0</v>
      </c>
      <c r="T205" s="86"/>
      <c r="U205" s="96" t="e">
        <f>(NDC_Data[[#This Row],[WAC Price]]-NDC_Data[[#This Row],[340B Price]])*(NDC_Data[[#This Row],[Annual 340B Purchases]]/365*30)</f>
        <v>#N/A</v>
      </c>
      <c r="V205" s="93" t="e">
        <f>(NDC_Data[[#This Row],[WAC Price]]-NDC_Data[[#This Row],[340B Price]])*(NDC_Data[[#This Row],[Annual 340B Purchases]]/365*45)</f>
        <v>#N/A</v>
      </c>
      <c r="W205" s="93" t="e">
        <f>(NDC_Data[[#This Row],[WAC Price]]-NDC_Data[[#This Row],[340B Price]])*(NDC_Data[[#This Row],[Annual 340B Purchases]]/365*60)</f>
        <v>#N/A</v>
      </c>
      <c r="X205" s="97" t="e">
        <f>(NDC_Data[[#This Row],[WAC Price]]-NDC_Data[[#This Row],[340B Price]])*(NDC_Data[[#This Row],[Annual 340B Purchases]]/365*90)</f>
        <v>#N/A</v>
      </c>
      <c r="Z205" s="77"/>
      <c r="AA205" s="78"/>
    </row>
    <row r="206" spans="1:27" x14ac:dyDescent="0.25">
      <c r="A206" s="79">
        <v>3218811</v>
      </c>
      <c r="B206" s="80" t="s">
        <v>63</v>
      </c>
      <c r="C206" s="32" t="s">
        <v>166</v>
      </c>
      <c r="D206" s="32" t="s">
        <v>20</v>
      </c>
      <c r="E206" s="32" t="s">
        <v>101</v>
      </c>
      <c r="F206" s="32" t="s">
        <v>101</v>
      </c>
      <c r="G206" s="32" t="s">
        <v>102</v>
      </c>
      <c r="H206" s="32" t="s">
        <v>129</v>
      </c>
      <c r="I206" s="81">
        <f>SUMIFS('Historical Purchases'!Q:Q,'Historical Purchases'!N:N,NDC_Data[[#This Row],[NDC]])</f>
        <v>0</v>
      </c>
      <c r="J206" s="10" t="e">
        <f>_xlfn.XLOOKUP(NDC_Data[[#This Row],[NDC]],'Pricing Data'!C:C,'Pricing Data'!F:F)</f>
        <v>#N/A</v>
      </c>
      <c r="K206" s="11" t="e">
        <f>_xlfn.XLOOKUP(NDC_Data[[#This Row],[NDC]],'Pricing Data'!C:C,'Pricing Data'!J:J)</f>
        <v>#N/A</v>
      </c>
      <c r="L206" s="82" t="e">
        <f>I206*(J206-(NDC_Data[[#This Row],[340B Price]]*'Drug Cost Impact Summary'!$D$13))</f>
        <v>#N/A</v>
      </c>
      <c r="M206" s="82" t="e">
        <f>(NDC_Data[[#This Row],[WAC Price]])*(NDC_Data[[#This Row],[Annual 340B Purchases]])</f>
        <v>#N/A</v>
      </c>
      <c r="N206" s="83" t="e">
        <f>(NDC_Data[[#This Row],[340B Price]]*NDC_Data[[#This Row],[Annual 340B Purchases]])-NDC_Data[[#This Row],[Annual Spend at 340B]]</f>
        <v>#N/A</v>
      </c>
      <c r="O206" s="83" t="e">
        <f>(K206-J206)*I206*'Drug Cost Impact Summary'!$E$13</f>
        <v>#N/A</v>
      </c>
      <c r="P206" s="83" t="e">
        <f>NDC_Data[[#This Row],[Annual Spend at WAC]]-NDC_Data[[#This Row],[Annual Spend at 340B]]</f>
        <v>#N/A</v>
      </c>
      <c r="Q206" s="84" t="str">
        <f>IFERROR(NDC_Data[[#This Row],[Annual Inrease in Upfront Inventory Spend]]/NDC_Data[[#This Row],[Annual Spend at 340B]],"0")</f>
        <v>0</v>
      </c>
      <c r="R206" s="83" t="e">
        <f>NDC_Data[[#This Row],[Annual Impact of Lost COGS Discount]]+NDC_Data[[#This Row],[Annual Impact of Denied Rebates]]</f>
        <v>#N/A</v>
      </c>
      <c r="S206" s="85" t="str">
        <f>IFERROR(NDC_Data[[#This Row],[Total Annual Increase in Net Spend]]/NDC_Data[[#This Row],[Annual Spend at 340B]],"0")</f>
        <v>0</v>
      </c>
      <c r="T206" s="86"/>
      <c r="U206" s="87" t="e">
        <f>(NDC_Data[[#This Row],[WAC Price]]-NDC_Data[[#This Row],[340B Price]])*(NDC_Data[[#This Row],[Annual 340B Purchases]]/365*30)</f>
        <v>#N/A</v>
      </c>
      <c r="V206" s="83" t="e">
        <f>(NDC_Data[[#This Row],[WAC Price]]-NDC_Data[[#This Row],[340B Price]])*(NDC_Data[[#This Row],[Annual 340B Purchases]]/365*45)</f>
        <v>#N/A</v>
      </c>
      <c r="W206" s="83" t="e">
        <f>(NDC_Data[[#This Row],[WAC Price]]-NDC_Data[[#This Row],[340B Price]])*(NDC_Data[[#This Row],[Annual 340B Purchases]]/365*60)</f>
        <v>#N/A</v>
      </c>
      <c r="X206" s="88" t="e">
        <f>(NDC_Data[[#This Row],[WAC Price]]-NDC_Data[[#This Row],[340B Price]])*(NDC_Data[[#This Row],[Annual 340B Purchases]]/365*90)</f>
        <v>#N/A</v>
      </c>
      <c r="Z206" s="77"/>
      <c r="AA206" s="78"/>
    </row>
    <row r="207" spans="1:27" x14ac:dyDescent="0.25">
      <c r="A207" s="89">
        <v>3218713</v>
      </c>
      <c r="B207" s="90" t="s">
        <v>63</v>
      </c>
      <c r="C207" s="91" t="s">
        <v>167</v>
      </c>
      <c r="D207" s="91" t="s">
        <v>20</v>
      </c>
      <c r="E207" s="91" t="s">
        <v>101</v>
      </c>
      <c r="F207" s="91" t="s">
        <v>101</v>
      </c>
      <c r="G207" s="91" t="s">
        <v>102</v>
      </c>
      <c r="H207" s="91" t="s">
        <v>103</v>
      </c>
      <c r="I207" s="81">
        <f>SUMIFS('Historical Purchases'!Q:Q,'Historical Purchases'!N:N,NDC_Data[[#This Row],[NDC]])</f>
        <v>0</v>
      </c>
      <c r="J207" s="10" t="e">
        <f>_xlfn.XLOOKUP(NDC_Data[[#This Row],[NDC]],'Pricing Data'!C:C,'Pricing Data'!F:F)</f>
        <v>#N/A</v>
      </c>
      <c r="K207" s="11" t="e">
        <f>_xlfn.XLOOKUP(NDC_Data[[#This Row],[NDC]],'Pricing Data'!C:C,'Pricing Data'!J:J)</f>
        <v>#N/A</v>
      </c>
      <c r="L207" s="92" t="e">
        <f>I207*(J207-(NDC_Data[[#This Row],[340B Price]]*'Drug Cost Impact Summary'!$D$13))</f>
        <v>#N/A</v>
      </c>
      <c r="M207" s="92" t="e">
        <f>(NDC_Data[[#This Row],[WAC Price]])*(NDC_Data[[#This Row],[Annual 340B Purchases]])</f>
        <v>#N/A</v>
      </c>
      <c r="N207" s="93" t="e">
        <f>(NDC_Data[[#This Row],[340B Price]]*NDC_Data[[#This Row],[Annual 340B Purchases]])-NDC_Data[[#This Row],[Annual Spend at 340B]]</f>
        <v>#N/A</v>
      </c>
      <c r="O207" s="93" t="e">
        <f>(K207-J207)*I207*'Drug Cost Impact Summary'!$E$13</f>
        <v>#N/A</v>
      </c>
      <c r="P207" s="93" t="e">
        <f>NDC_Data[[#This Row],[Annual Spend at WAC]]-NDC_Data[[#This Row],[Annual Spend at 340B]]</f>
        <v>#N/A</v>
      </c>
      <c r="Q207" s="94" t="str">
        <f>IFERROR(NDC_Data[[#This Row],[Annual Inrease in Upfront Inventory Spend]]/NDC_Data[[#This Row],[Annual Spend at 340B]],"0")</f>
        <v>0</v>
      </c>
      <c r="R207" s="93" t="e">
        <f>NDC_Data[[#This Row],[Annual Impact of Lost COGS Discount]]+NDC_Data[[#This Row],[Annual Impact of Denied Rebates]]</f>
        <v>#N/A</v>
      </c>
      <c r="S207" s="95" t="str">
        <f>IFERROR(NDC_Data[[#This Row],[Total Annual Increase in Net Spend]]/NDC_Data[[#This Row],[Annual Spend at 340B]],"0")</f>
        <v>0</v>
      </c>
      <c r="T207" s="86"/>
      <c r="U207" s="96" t="e">
        <f>(NDC_Data[[#This Row],[WAC Price]]-NDC_Data[[#This Row],[340B Price]])*(NDC_Data[[#This Row],[Annual 340B Purchases]]/365*30)</f>
        <v>#N/A</v>
      </c>
      <c r="V207" s="93" t="e">
        <f>(NDC_Data[[#This Row],[WAC Price]]-NDC_Data[[#This Row],[340B Price]])*(NDC_Data[[#This Row],[Annual 340B Purchases]]/365*45)</f>
        <v>#N/A</v>
      </c>
      <c r="W207" s="93" t="e">
        <f>(NDC_Data[[#This Row],[WAC Price]]-NDC_Data[[#This Row],[340B Price]])*(NDC_Data[[#This Row],[Annual 340B Purchases]]/365*60)</f>
        <v>#N/A</v>
      </c>
      <c r="X207" s="97" t="e">
        <f>(NDC_Data[[#This Row],[WAC Price]]-NDC_Data[[#This Row],[340B Price]])*(NDC_Data[[#This Row],[Annual 340B Purchases]]/365*90)</f>
        <v>#N/A</v>
      </c>
      <c r="Z207" s="77"/>
      <c r="AA207" s="78"/>
    </row>
    <row r="208" spans="1:27" x14ac:dyDescent="0.25">
      <c r="A208" s="79">
        <v>3281411</v>
      </c>
      <c r="B208" s="80" t="s">
        <v>63</v>
      </c>
      <c r="C208" s="32" t="s">
        <v>168</v>
      </c>
      <c r="D208" s="32" t="s">
        <v>20</v>
      </c>
      <c r="E208" s="32" t="s">
        <v>101</v>
      </c>
      <c r="F208" s="32" t="s">
        <v>101</v>
      </c>
      <c r="G208" s="32" t="s">
        <v>102</v>
      </c>
      <c r="H208" s="32" t="s">
        <v>169</v>
      </c>
      <c r="I208" s="81">
        <f>SUMIFS('Historical Purchases'!Q:Q,'Historical Purchases'!N:N,NDC_Data[[#This Row],[NDC]])</f>
        <v>0</v>
      </c>
      <c r="J208" s="10" t="e">
        <f>_xlfn.XLOOKUP(NDC_Data[[#This Row],[NDC]],'Pricing Data'!C:C,'Pricing Data'!F:F)</f>
        <v>#N/A</v>
      </c>
      <c r="K208" s="11" t="e">
        <f>_xlfn.XLOOKUP(NDC_Data[[#This Row],[NDC]],'Pricing Data'!C:C,'Pricing Data'!J:J)</f>
        <v>#N/A</v>
      </c>
      <c r="L208" s="82" t="e">
        <f>I208*(J208-(NDC_Data[[#This Row],[340B Price]]*'Drug Cost Impact Summary'!$D$13))</f>
        <v>#N/A</v>
      </c>
      <c r="M208" s="82" t="e">
        <f>(NDC_Data[[#This Row],[WAC Price]])*(NDC_Data[[#This Row],[Annual 340B Purchases]])</f>
        <v>#N/A</v>
      </c>
      <c r="N208" s="83" t="e">
        <f>(NDC_Data[[#This Row],[340B Price]]*NDC_Data[[#This Row],[Annual 340B Purchases]])-NDC_Data[[#This Row],[Annual Spend at 340B]]</f>
        <v>#N/A</v>
      </c>
      <c r="O208" s="83" t="e">
        <f>(K208-J208)*I208*'Drug Cost Impact Summary'!$E$13</f>
        <v>#N/A</v>
      </c>
      <c r="P208" s="83" t="e">
        <f>NDC_Data[[#This Row],[Annual Spend at WAC]]-NDC_Data[[#This Row],[Annual Spend at 340B]]</f>
        <v>#N/A</v>
      </c>
      <c r="Q208" s="84" t="str">
        <f>IFERROR(NDC_Data[[#This Row],[Annual Inrease in Upfront Inventory Spend]]/NDC_Data[[#This Row],[Annual Spend at 340B]],"0")</f>
        <v>0</v>
      </c>
      <c r="R208" s="83" t="e">
        <f>NDC_Data[[#This Row],[Annual Impact of Lost COGS Discount]]+NDC_Data[[#This Row],[Annual Impact of Denied Rebates]]</f>
        <v>#N/A</v>
      </c>
      <c r="S208" s="85" t="str">
        <f>IFERROR(NDC_Data[[#This Row],[Total Annual Increase in Net Spend]]/NDC_Data[[#This Row],[Annual Spend at 340B]],"0")</f>
        <v>0</v>
      </c>
      <c r="T208" s="86"/>
      <c r="U208" s="87" t="e">
        <f>(NDC_Data[[#This Row],[WAC Price]]-NDC_Data[[#This Row],[340B Price]])*(NDC_Data[[#This Row],[Annual 340B Purchases]]/365*30)</f>
        <v>#N/A</v>
      </c>
      <c r="V208" s="83" t="e">
        <f>(NDC_Data[[#This Row],[WAC Price]]-NDC_Data[[#This Row],[340B Price]])*(NDC_Data[[#This Row],[Annual 340B Purchases]]/365*45)</f>
        <v>#N/A</v>
      </c>
      <c r="W208" s="83" t="e">
        <f>(NDC_Data[[#This Row],[WAC Price]]-NDC_Data[[#This Row],[340B Price]])*(NDC_Data[[#This Row],[Annual 340B Purchases]]/365*60)</f>
        <v>#N/A</v>
      </c>
      <c r="X208" s="88" t="e">
        <f>(NDC_Data[[#This Row],[WAC Price]]-NDC_Data[[#This Row],[340B Price]])*(NDC_Data[[#This Row],[Annual 340B Purchases]]/365*90)</f>
        <v>#N/A</v>
      </c>
      <c r="Z208" s="77"/>
      <c r="AA208" s="78"/>
    </row>
    <row r="209" spans="1:27" x14ac:dyDescent="0.25">
      <c r="A209" s="89">
        <v>3281811</v>
      </c>
      <c r="B209" s="90" t="s">
        <v>63</v>
      </c>
      <c r="C209" s="91" t="s">
        <v>170</v>
      </c>
      <c r="D209" s="91" t="s">
        <v>20</v>
      </c>
      <c r="E209" s="91" t="s">
        <v>101</v>
      </c>
      <c r="F209" s="91" t="s">
        <v>101</v>
      </c>
      <c r="G209" s="91" t="s">
        <v>102</v>
      </c>
      <c r="H209" s="91" t="s">
        <v>171</v>
      </c>
      <c r="I209" s="81">
        <f>SUMIFS('Historical Purchases'!Q:Q,'Historical Purchases'!N:N,NDC_Data[[#This Row],[NDC]])</f>
        <v>0</v>
      </c>
      <c r="J209" s="10" t="e">
        <f>_xlfn.XLOOKUP(NDC_Data[[#This Row],[NDC]],'Pricing Data'!C:C,'Pricing Data'!F:F)</f>
        <v>#N/A</v>
      </c>
      <c r="K209" s="11" t="e">
        <f>_xlfn.XLOOKUP(NDC_Data[[#This Row],[NDC]],'Pricing Data'!C:C,'Pricing Data'!J:J)</f>
        <v>#N/A</v>
      </c>
      <c r="L209" s="92" t="e">
        <f>I209*(J209-(NDC_Data[[#This Row],[340B Price]]*'Drug Cost Impact Summary'!$D$13))</f>
        <v>#N/A</v>
      </c>
      <c r="M209" s="92" t="e">
        <f>(NDC_Data[[#This Row],[WAC Price]])*(NDC_Data[[#This Row],[Annual 340B Purchases]])</f>
        <v>#N/A</v>
      </c>
      <c r="N209" s="93" t="e">
        <f>(NDC_Data[[#This Row],[340B Price]]*NDC_Data[[#This Row],[Annual 340B Purchases]])-NDC_Data[[#This Row],[Annual Spend at 340B]]</f>
        <v>#N/A</v>
      </c>
      <c r="O209" s="93" t="e">
        <f>(K209-J209)*I209*'Drug Cost Impact Summary'!$E$13</f>
        <v>#N/A</v>
      </c>
      <c r="P209" s="93" t="e">
        <f>NDC_Data[[#This Row],[Annual Spend at WAC]]-NDC_Data[[#This Row],[Annual Spend at 340B]]</f>
        <v>#N/A</v>
      </c>
      <c r="Q209" s="94" t="str">
        <f>IFERROR(NDC_Data[[#This Row],[Annual Inrease in Upfront Inventory Spend]]/NDC_Data[[#This Row],[Annual Spend at 340B]],"0")</f>
        <v>0</v>
      </c>
      <c r="R209" s="93" t="e">
        <f>NDC_Data[[#This Row],[Annual Impact of Lost COGS Discount]]+NDC_Data[[#This Row],[Annual Impact of Denied Rebates]]</f>
        <v>#N/A</v>
      </c>
      <c r="S209" s="95" t="str">
        <f>IFERROR(NDC_Data[[#This Row],[Total Annual Increase in Net Spend]]/NDC_Data[[#This Row],[Annual Spend at 340B]],"0")</f>
        <v>0</v>
      </c>
      <c r="T209" s="86"/>
      <c r="U209" s="96" t="e">
        <f>(NDC_Data[[#This Row],[WAC Price]]-NDC_Data[[#This Row],[340B Price]])*(NDC_Data[[#This Row],[Annual 340B Purchases]]/365*30)</f>
        <v>#N/A</v>
      </c>
      <c r="V209" s="93" t="e">
        <f>(NDC_Data[[#This Row],[WAC Price]]-NDC_Data[[#This Row],[340B Price]])*(NDC_Data[[#This Row],[Annual 340B Purchases]]/365*45)</f>
        <v>#N/A</v>
      </c>
      <c r="W209" s="93" t="e">
        <f>(NDC_Data[[#This Row],[WAC Price]]-NDC_Data[[#This Row],[340B Price]])*(NDC_Data[[#This Row],[Annual 340B Purchases]]/365*60)</f>
        <v>#N/A</v>
      </c>
      <c r="X209" s="97" t="e">
        <f>(NDC_Data[[#This Row],[WAC Price]]-NDC_Data[[#This Row],[340B Price]])*(NDC_Data[[#This Row],[Annual 340B Purchases]]/365*90)</f>
        <v>#N/A</v>
      </c>
      <c r="Z209" s="77"/>
      <c r="AA209" s="78"/>
    </row>
    <row r="210" spans="1:27" x14ac:dyDescent="0.25">
      <c r="A210" s="79">
        <v>3218851</v>
      </c>
      <c r="B210" s="80" t="s">
        <v>63</v>
      </c>
      <c r="C210" s="32" t="s">
        <v>172</v>
      </c>
      <c r="D210" s="32" t="s">
        <v>20</v>
      </c>
      <c r="E210" s="32" t="s">
        <v>101</v>
      </c>
      <c r="F210" s="32" t="s">
        <v>101</v>
      </c>
      <c r="G210" s="32" t="s">
        <v>102</v>
      </c>
      <c r="H210" s="32" t="s">
        <v>129</v>
      </c>
      <c r="I210" s="81">
        <f>SUMIFS('Historical Purchases'!Q:Q,'Historical Purchases'!N:N,NDC_Data[[#This Row],[NDC]])</f>
        <v>0</v>
      </c>
      <c r="J210" s="10" t="e">
        <f>_xlfn.XLOOKUP(NDC_Data[[#This Row],[NDC]],'Pricing Data'!C:C,'Pricing Data'!F:F)</f>
        <v>#N/A</v>
      </c>
      <c r="K210" s="11" t="e">
        <f>_xlfn.XLOOKUP(NDC_Data[[#This Row],[NDC]],'Pricing Data'!C:C,'Pricing Data'!J:J)</f>
        <v>#N/A</v>
      </c>
      <c r="L210" s="82" t="e">
        <f>I210*(J210-(NDC_Data[[#This Row],[340B Price]]*'Drug Cost Impact Summary'!$D$13))</f>
        <v>#N/A</v>
      </c>
      <c r="M210" s="82" t="e">
        <f>(NDC_Data[[#This Row],[WAC Price]])*(NDC_Data[[#This Row],[Annual 340B Purchases]])</f>
        <v>#N/A</v>
      </c>
      <c r="N210" s="83" t="e">
        <f>(NDC_Data[[#This Row],[340B Price]]*NDC_Data[[#This Row],[Annual 340B Purchases]])-NDC_Data[[#This Row],[Annual Spend at 340B]]</f>
        <v>#N/A</v>
      </c>
      <c r="O210" s="83" t="e">
        <f>(K210-J210)*I210*'Drug Cost Impact Summary'!$E$13</f>
        <v>#N/A</v>
      </c>
      <c r="P210" s="83" t="e">
        <f>NDC_Data[[#This Row],[Annual Spend at WAC]]-NDC_Data[[#This Row],[Annual Spend at 340B]]</f>
        <v>#N/A</v>
      </c>
      <c r="Q210" s="84" t="str">
        <f>IFERROR(NDC_Data[[#This Row],[Annual Inrease in Upfront Inventory Spend]]/NDC_Data[[#This Row],[Annual Spend at 340B]],"0")</f>
        <v>0</v>
      </c>
      <c r="R210" s="83" t="e">
        <f>NDC_Data[[#This Row],[Annual Impact of Lost COGS Discount]]+NDC_Data[[#This Row],[Annual Impact of Denied Rebates]]</f>
        <v>#N/A</v>
      </c>
      <c r="S210" s="85" t="str">
        <f>IFERROR(NDC_Data[[#This Row],[Total Annual Increase in Net Spend]]/NDC_Data[[#This Row],[Annual Spend at 340B]],"0")</f>
        <v>0</v>
      </c>
      <c r="T210" s="86"/>
      <c r="U210" s="87" t="e">
        <f>(NDC_Data[[#This Row],[WAC Price]]-NDC_Data[[#This Row],[340B Price]])*(NDC_Data[[#This Row],[Annual 340B Purchases]]/365*30)</f>
        <v>#N/A</v>
      </c>
      <c r="V210" s="83" t="e">
        <f>(NDC_Data[[#This Row],[WAC Price]]-NDC_Data[[#This Row],[340B Price]])*(NDC_Data[[#This Row],[Annual 340B Purchases]]/365*45)</f>
        <v>#N/A</v>
      </c>
      <c r="W210" s="83" t="e">
        <f>(NDC_Data[[#This Row],[WAC Price]]-NDC_Data[[#This Row],[340B Price]])*(NDC_Data[[#This Row],[Annual 340B Purchases]]/365*60)</f>
        <v>#N/A</v>
      </c>
      <c r="X210" s="88" t="e">
        <f>(NDC_Data[[#This Row],[WAC Price]]-NDC_Data[[#This Row],[340B Price]])*(NDC_Data[[#This Row],[Annual 340B Purchases]]/365*90)</f>
        <v>#N/A</v>
      </c>
      <c r="Z210" s="77"/>
      <c r="AA210" s="78"/>
    </row>
    <row r="211" spans="1:27" x14ac:dyDescent="0.25">
      <c r="A211" s="89">
        <v>59148003513</v>
      </c>
      <c r="B211" s="90" t="s">
        <v>73</v>
      </c>
      <c r="C211" s="91" t="s">
        <v>284</v>
      </c>
      <c r="D211" s="91" t="s">
        <v>33</v>
      </c>
      <c r="E211" s="91" t="s">
        <v>101</v>
      </c>
      <c r="F211" s="91" t="s">
        <v>101</v>
      </c>
      <c r="G211" s="91" t="s">
        <v>102</v>
      </c>
      <c r="H211" s="91" t="s">
        <v>117</v>
      </c>
      <c r="I211" s="81">
        <f>SUMIFS('Historical Purchases'!Q:Q,'Historical Purchases'!N:N,NDC_Data[[#This Row],[NDC]])</f>
        <v>0</v>
      </c>
      <c r="J211" s="10" t="e">
        <f>_xlfn.XLOOKUP(NDC_Data[[#This Row],[NDC]],'Pricing Data'!C:C,'Pricing Data'!F:F)</f>
        <v>#N/A</v>
      </c>
      <c r="K211" s="11" t="e">
        <f>_xlfn.XLOOKUP(NDC_Data[[#This Row],[NDC]],'Pricing Data'!C:C,'Pricing Data'!J:J)</f>
        <v>#N/A</v>
      </c>
      <c r="L211" s="92" t="e">
        <f>I211*(J211-(NDC_Data[[#This Row],[340B Price]]*'Drug Cost Impact Summary'!$D$13))</f>
        <v>#N/A</v>
      </c>
      <c r="M211" s="92" t="e">
        <f>(NDC_Data[[#This Row],[WAC Price]])*(NDC_Data[[#This Row],[Annual 340B Purchases]])</f>
        <v>#N/A</v>
      </c>
      <c r="N211" s="93" t="e">
        <f>(NDC_Data[[#This Row],[340B Price]]*NDC_Data[[#This Row],[Annual 340B Purchases]])-NDC_Data[[#This Row],[Annual Spend at 340B]]</f>
        <v>#N/A</v>
      </c>
      <c r="O211" s="93" t="e">
        <f>(K211-J211)*I211*'Drug Cost Impact Summary'!$E$13</f>
        <v>#N/A</v>
      </c>
      <c r="P211" s="93" t="e">
        <f>NDC_Data[[#This Row],[Annual Spend at WAC]]-NDC_Data[[#This Row],[Annual Spend at 340B]]</f>
        <v>#N/A</v>
      </c>
      <c r="Q211" s="94" t="str">
        <f>IFERROR(NDC_Data[[#This Row],[Annual Inrease in Upfront Inventory Spend]]/NDC_Data[[#This Row],[Annual Spend at 340B]],"0")</f>
        <v>0</v>
      </c>
      <c r="R211" s="93" t="e">
        <f>NDC_Data[[#This Row],[Annual Impact of Lost COGS Discount]]+NDC_Data[[#This Row],[Annual Impact of Denied Rebates]]</f>
        <v>#N/A</v>
      </c>
      <c r="S211" s="95" t="str">
        <f>IFERROR(NDC_Data[[#This Row],[Total Annual Increase in Net Spend]]/NDC_Data[[#This Row],[Annual Spend at 340B]],"0")</f>
        <v>0</v>
      </c>
      <c r="T211" s="86"/>
      <c r="U211" s="96" t="e">
        <f>(NDC_Data[[#This Row],[WAC Price]]-NDC_Data[[#This Row],[340B Price]])*(NDC_Data[[#This Row],[Annual 340B Purchases]]/365*30)</f>
        <v>#N/A</v>
      </c>
      <c r="V211" s="93" t="e">
        <f>(NDC_Data[[#This Row],[WAC Price]]-NDC_Data[[#This Row],[340B Price]])*(NDC_Data[[#This Row],[Annual 340B Purchases]]/365*45)</f>
        <v>#N/A</v>
      </c>
      <c r="W211" s="93" t="e">
        <f>(NDC_Data[[#This Row],[WAC Price]]-NDC_Data[[#This Row],[340B Price]])*(NDC_Data[[#This Row],[Annual 340B Purchases]]/365*60)</f>
        <v>#N/A</v>
      </c>
      <c r="X211" s="97" t="e">
        <f>(NDC_Data[[#This Row],[WAC Price]]-NDC_Data[[#This Row],[340B Price]])*(NDC_Data[[#This Row],[Annual 340B Purchases]]/365*90)</f>
        <v>#N/A</v>
      </c>
      <c r="Z211" s="77"/>
      <c r="AA211" s="78"/>
    </row>
    <row r="212" spans="1:27" x14ac:dyDescent="0.25">
      <c r="A212" s="79">
        <v>59148003613</v>
      </c>
      <c r="B212" s="80" t="s">
        <v>73</v>
      </c>
      <c r="C212" s="32" t="s">
        <v>285</v>
      </c>
      <c r="D212" s="32" t="s">
        <v>33</v>
      </c>
      <c r="E212" s="32" t="s">
        <v>101</v>
      </c>
      <c r="F212" s="32" t="s">
        <v>101</v>
      </c>
      <c r="G212" s="32" t="s">
        <v>102</v>
      </c>
      <c r="H212" s="32" t="s">
        <v>117</v>
      </c>
      <c r="I212" s="81">
        <f>SUMIFS('Historical Purchases'!Q:Q,'Historical Purchases'!N:N,NDC_Data[[#This Row],[NDC]])</f>
        <v>0</v>
      </c>
      <c r="J212" s="10" t="e">
        <f>_xlfn.XLOOKUP(NDC_Data[[#This Row],[NDC]],'Pricing Data'!C:C,'Pricing Data'!F:F)</f>
        <v>#N/A</v>
      </c>
      <c r="K212" s="11" t="e">
        <f>_xlfn.XLOOKUP(NDC_Data[[#This Row],[NDC]],'Pricing Data'!C:C,'Pricing Data'!J:J)</f>
        <v>#N/A</v>
      </c>
      <c r="L212" s="82" t="e">
        <f>I212*(J212-(NDC_Data[[#This Row],[340B Price]]*'Drug Cost Impact Summary'!$D$13))</f>
        <v>#N/A</v>
      </c>
      <c r="M212" s="82" t="e">
        <f>(NDC_Data[[#This Row],[WAC Price]])*(NDC_Data[[#This Row],[Annual 340B Purchases]])</f>
        <v>#N/A</v>
      </c>
      <c r="N212" s="83" t="e">
        <f>(NDC_Data[[#This Row],[340B Price]]*NDC_Data[[#This Row],[Annual 340B Purchases]])-NDC_Data[[#This Row],[Annual Spend at 340B]]</f>
        <v>#N/A</v>
      </c>
      <c r="O212" s="83" t="e">
        <f>(K212-J212)*I212*'Drug Cost Impact Summary'!$E$13</f>
        <v>#N/A</v>
      </c>
      <c r="P212" s="83" t="e">
        <f>NDC_Data[[#This Row],[Annual Spend at WAC]]-NDC_Data[[#This Row],[Annual Spend at 340B]]</f>
        <v>#N/A</v>
      </c>
      <c r="Q212" s="84" t="str">
        <f>IFERROR(NDC_Data[[#This Row],[Annual Inrease in Upfront Inventory Spend]]/NDC_Data[[#This Row],[Annual Spend at 340B]],"0")</f>
        <v>0</v>
      </c>
      <c r="R212" s="83" t="e">
        <f>NDC_Data[[#This Row],[Annual Impact of Lost COGS Discount]]+NDC_Data[[#This Row],[Annual Impact of Denied Rebates]]</f>
        <v>#N/A</v>
      </c>
      <c r="S212" s="85" t="str">
        <f>IFERROR(NDC_Data[[#This Row],[Total Annual Increase in Net Spend]]/NDC_Data[[#This Row],[Annual Spend at 340B]],"0")</f>
        <v>0</v>
      </c>
      <c r="T212" s="86"/>
      <c r="U212" s="87" t="e">
        <f>(NDC_Data[[#This Row],[WAC Price]]-NDC_Data[[#This Row],[340B Price]])*(NDC_Data[[#This Row],[Annual 340B Purchases]]/365*30)</f>
        <v>#N/A</v>
      </c>
      <c r="V212" s="83" t="e">
        <f>(NDC_Data[[#This Row],[WAC Price]]-NDC_Data[[#This Row],[340B Price]])*(NDC_Data[[#This Row],[Annual 340B Purchases]]/365*45)</f>
        <v>#N/A</v>
      </c>
      <c r="W212" s="83" t="e">
        <f>(NDC_Data[[#This Row],[WAC Price]]-NDC_Data[[#This Row],[340B Price]])*(NDC_Data[[#This Row],[Annual 340B Purchases]]/365*60)</f>
        <v>#N/A</v>
      </c>
      <c r="X212" s="88" t="e">
        <f>(NDC_Data[[#This Row],[WAC Price]]-NDC_Data[[#This Row],[340B Price]])*(NDC_Data[[#This Row],[Annual 340B Purchases]]/365*90)</f>
        <v>#N/A</v>
      </c>
      <c r="Z212" s="77"/>
      <c r="AA212" s="78"/>
    </row>
    <row r="213" spans="1:27" x14ac:dyDescent="0.25">
      <c r="A213" s="89">
        <v>59148003713</v>
      </c>
      <c r="B213" s="90" t="s">
        <v>73</v>
      </c>
      <c r="C213" s="91" t="s">
        <v>286</v>
      </c>
      <c r="D213" s="91" t="s">
        <v>33</v>
      </c>
      <c r="E213" s="91" t="s">
        <v>101</v>
      </c>
      <c r="F213" s="91" t="s">
        <v>101</v>
      </c>
      <c r="G213" s="91" t="s">
        <v>102</v>
      </c>
      <c r="H213" s="91" t="s">
        <v>117</v>
      </c>
      <c r="I213" s="81">
        <f>SUMIFS('Historical Purchases'!Q:Q,'Historical Purchases'!N:N,NDC_Data[[#This Row],[NDC]])</f>
        <v>0</v>
      </c>
      <c r="J213" s="10" t="e">
        <f>_xlfn.XLOOKUP(NDC_Data[[#This Row],[NDC]],'Pricing Data'!C:C,'Pricing Data'!F:F)</f>
        <v>#N/A</v>
      </c>
      <c r="K213" s="11" t="e">
        <f>_xlfn.XLOOKUP(NDC_Data[[#This Row],[NDC]],'Pricing Data'!C:C,'Pricing Data'!J:J)</f>
        <v>#N/A</v>
      </c>
      <c r="L213" s="92" t="e">
        <f>I213*(J213-(NDC_Data[[#This Row],[340B Price]]*'Drug Cost Impact Summary'!$D$13))</f>
        <v>#N/A</v>
      </c>
      <c r="M213" s="92" t="e">
        <f>(NDC_Data[[#This Row],[WAC Price]])*(NDC_Data[[#This Row],[Annual 340B Purchases]])</f>
        <v>#N/A</v>
      </c>
      <c r="N213" s="93" t="e">
        <f>(NDC_Data[[#This Row],[340B Price]]*NDC_Data[[#This Row],[Annual 340B Purchases]])-NDC_Data[[#This Row],[Annual Spend at 340B]]</f>
        <v>#N/A</v>
      </c>
      <c r="O213" s="93" t="e">
        <f>(K213-J213)*I213*'Drug Cost Impact Summary'!$E$13</f>
        <v>#N/A</v>
      </c>
      <c r="P213" s="93" t="e">
        <f>NDC_Data[[#This Row],[Annual Spend at WAC]]-NDC_Data[[#This Row],[Annual Spend at 340B]]</f>
        <v>#N/A</v>
      </c>
      <c r="Q213" s="94" t="str">
        <f>IFERROR(NDC_Data[[#This Row],[Annual Inrease in Upfront Inventory Spend]]/NDC_Data[[#This Row],[Annual Spend at 340B]],"0")</f>
        <v>0</v>
      </c>
      <c r="R213" s="93" t="e">
        <f>NDC_Data[[#This Row],[Annual Impact of Lost COGS Discount]]+NDC_Data[[#This Row],[Annual Impact of Denied Rebates]]</f>
        <v>#N/A</v>
      </c>
      <c r="S213" s="95" t="str">
        <f>IFERROR(NDC_Data[[#This Row],[Total Annual Increase in Net Spend]]/NDC_Data[[#This Row],[Annual Spend at 340B]],"0")</f>
        <v>0</v>
      </c>
      <c r="T213" s="86"/>
      <c r="U213" s="96" t="e">
        <f>(NDC_Data[[#This Row],[WAC Price]]-NDC_Data[[#This Row],[340B Price]])*(NDC_Data[[#This Row],[Annual 340B Purchases]]/365*30)</f>
        <v>#N/A</v>
      </c>
      <c r="V213" s="93" t="e">
        <f>(NDC_Data[[#This Row],[WAC Price]]-NDC_Data[[#This Row],[340B Price]])*(NDC_Data[[#This Row],[Annual 340B Purchases]]/365*45)</f>
        <v>#N/A</v>
      </c>
      <c r="W213" s="93" t="e">
        <f>(NDC_Data[[#This Row],[WAC Price]]-NDC_Data[[#This Row],[340B Price]])*(NDC_Data[[#This Row],[Annual 340B Purchases]]/365*60)</f>
        <v>#N/A</v>
      </c>
      <c r="X213" s="97" t="e">
        <f>(NDC_Data[[#This Row],[WAC Price]]-NDC_Data[[#This Row],[340B Price]])*(NDC_Data[[#This Row],[Annual 340B Purchases]]/365*90)</f>
        <v>#N/A</v>
      </c>
      <c r="Z213" s="77"/>
      <c r="AA213" s="78"/>
    </row>
    <row r="214" spans="1:27" x14ac:dyDescent="0.25">
      <c r="A214" s="79">
        <v>59148003813</v>
      </c>
      <c r="B214" s="80" t="s">
        <v>73</v>
      </c>
      <c r="C214" s="32" t="s">
        <v>287</v>
      </c>
      <c r="D214" s="32" t="s">
        <v>33</v>
      </c>
      <c r="E214" s="32" t="s">
        <v>101</v>
      </c>
      <c r="F214" s="32" t="s">
        <v>101</v>
      </c>
      <c r="G214" s="32" t="s">
        <v>102</v>
      </c>
      <c r="H214" s="32" t="s">
        <v>117</v>
      </c>
      <c r="I214" s="81">
        <f>SUMIFS('Historical Purchases'!Q:Q,'Historical Purchases'!N:N,NDC_Data[[#This Row],[NDC]])</f>
        <v>0</v>
      </c>
      <c r="J214" s="10" t="e">
        <f>_xlfn.XLOOKUP(NDC_Data[[#This Row],[NDC]],'Pricing Data'!C:C,'Pricing Data'!F:F)</f>
        <v>#N/A</v>
      </c>
      <c r="K214" s="11" t="e">
        <f>_xlfn.XLOOKUP(NDC_Data[[#This Row],[NDC]],'Pricing Data'!C:C,'Pricing Data'!J:J)</f>
        <v>#N/A</v>
      </c>
      <c r="L214" s="82" t="e">
        <f>I214*(J214-(NDC_Data[[#This Row],[340B Price]]*'Drug Cost Impact Summary'!$D$13))</f>
        <v>#N/A</v>
      </c>
      <c r="M214" s="82" t="e">
        <f>(NDC_Data[[#This Row],[WAC Price]])*(NDC_Data[[#This Row],[Annual 340B Purchases]])</f>
        <v>#N/A</v>
      </c>
      <c r="N214" s="83" t="e">
        <f>(NDC_Data[[#This Row],[340B Price]]*NDC_Data[[#This Row],[Annual 340B Purchases]])-NDC_Data[[#This Row],[Annual Spend at 340B]]</f>
        <v>#N/A</v>
      </c>
      <c r="O214" s="83" t="e">
        <f>(K214-J214)*I214*'Drug Cost Impact Summary'!$E$13</f>
        <v>#N/A</v>
      </c>
      <c r="P214" s="83" t="e">
        <f>NDC_Data[[#This Row],[Annual Spend at WAC]]-NDC_Data[[#This Row],[Annual Spend at 340B]]</f>
        <v>#N/A</v>
      </c>
      <c r="Q214" s="84" t="str">
        <f>IFERROR(NDC_Data[[#This Row],[Annual Inrease in Upfront Inventory Spend]]/NDC_Data[[#This Row],[Annual Spend at 340B]],"0")</f>
        <v>0</v>
      </c>
      <c r="R214" s="83" t="e">
        <f>NDC_Data[[#This Row],[Annual Impact of Lost COGS Discount]]+NDC_Data[[#This Row],[Annual Impact of Denied Rebates]]</f>
        <v>#N/A</v>
      </c>
      <c r="S214" s="85" t="str">
        <f>IFERROR(NDC_Data[[#This Row],[Total Annual Increase in Net Spend]]/NDC_Data[[#This Row],[Annual Spend at 340B]],"0")</f>
        <v>0</v>
      </c>
      <c r="T214" s="86"/>
      <c r="U214" s="87" t="e">
        <f>(NDC_Data[[#This Row],[WAC Price]]-NDC_Data[[#This Row],[340B Price]])*(NDC_Data[[#This Row],[Annual 340B Purchases]]/365*30)</f>
        <v>#N/A</v>
      </c>
      <c r="V214" s="83" t="e">
        <f>(NDC_Data[[#This Row],[WAC Price]]-NDC_Data[[#This Row],[340B Price]])*(NDC_Data[[#This Row],[Annual 340B Purchases]]/365*45)</f>
        <v>#N/A</v>
      </c>
      <c r="W214" s="83" t="e">
        <f>(NDC_Data[[#This Row],[WAC Price]]-NDC_Data[[#This Row],[340B Price]])*(NDC_Data[[#This Row],[Annual 340B Purchases]]/365*60)</f>
        <v>#N/A</v>
      </c>
      <c r="X214" s="88" t="e">
        <f>(NDC_Data[[#This Row],[WAC Price]]-NDC_Data[[#This Row],[340B Price]])*(NDC_Data[[#This Row],[Annual 340B Purchases]]/365*90)</f>
        <v>#N/A</v>
      </c>
      <c r="Z214" s="77"/>
      <c r="AA214" s="78"/>
    </row>
    <row r="215" spans="1:27" x14ac:dyDescent="0.25">
      <c r="A215" s="89">
        <v>59148003913</v>
      </c>
      <c r="B215" s="90" t="s">
        <v>73</v>
      </c>
      <c r="C215" s="91" t="s">
        <v>288</v>
      </c>
      <c r="D215" s="91" t="s">
        <v>33</v>
      </c>
      <c r="E215" s="91" t="s">
        <v>101</v>
      </c>
      <c r="F215" s="91" t="s">
        <v>101</v>
      </c>
      <c r="G215" s="91" t="s">
        <v>102</v>
      </c>
      <c r="H215" s="91" t="s">
        <v>117</v>
      </c>
      <c r="I215" s="81">
        <f>SUMIFS('Historical Purchases'!Q:Q,'Historical Purchases'!N:N,NDC_Data[[#This Row],[NDC]])</f>
        <v>0</v>
      </c>
      <c r="J215" s="10" t="e">
        <f>_xlfn.XLOOKUP(NDC_Data[[#This Row],[NDC]],'Pricing Data'!C:C,'Pricing Data'!F:F)</f>
        <v>#N/A</v>
      </c>
      <c r="K215" s="11" t="e">
        <f>_xlfn.XLOOKUP(NDC_Data[[#This Row],[NDC]],'Pricing Data'!C:C,'Pricing Data'!J:J)</f>
        <v>#N/A</v>
      </c>
      <c r="L215" s="92" t="e">
        <f>I215*(J215-(NDC_Data[[#This Row],[340B Price]]*'Drug Cost Impact Summary'!$D$13))</f>
        <v>#N/A</v>
      </c>
      <c r="M215" s="92" t="e">
        <f>(NDC_Data[[#This Row],[WAC Price]])*(NDC_Data[[#This Row],[Annual 340B Purchases]])</f>
        <v>#N/A</v>
      </c>
      <c r="N215" s="93" t="e">
        <f>(NDC_Data[[#This Row],[340B Price]]*NDC_Data[[#This Row],[Annual 340B Purchases]])-NDC_Data[[#This Row],[Annual Spend at 340B]]</f>
        <v>#N/A</v>
      </c>
      <c r="O215" s="93" t="e">
        <f>(K215-J215)*I215*'Drug Cost Impact Summary'!$E$13</f>
        <v>#N/A</v>
      </c>
      <c r="P215" s="93" t="e">
        <f>NDC_Data[[#This Row],[Annual Spend at WAC]]-NDC_Data[[#This Row],[Annual Spend at 340B]]</f>
        <v>#N/A</v>
      </c>
      <c r="Q215" s="94" t="str">
        <f>IFERROR(NDC_Data[[#This Row],[Annual Inrease in Upfront Inventory Spend]]/NDC_Data[[#This Row],[Annual Spend at 340B]],"0")</f>
        <v>0</v>
      </c>
      <c r="R215" s="93" t="e">
        <f>NDC_Data[[#This Row],[Annual Impact of Lost COGS Discount]]+NDC_Data[[#This Row],[Annual Impact of Denied Rebates]]</f>
        <v>#N/A</v>
      </c>
      <c r="S215" s="95" t="str">
        <f>IFERROR(NDC_Data[[#This Row],[Total Annual Increase in Net Spend]]/NDC_Data[[#This Row],[Annual Spend at 340B]],"0")</f>
        <v>0</v>
      </c>
      <c r="T215" s="86"/>
      <c r="U215" s="96" t="e">
        <f>(NDC_Data[[#This Row],[WAC Price]]-NDC_Data[[#This Row],[340B Price]])*(NDC_Data[[#This Row],[Annual 340B Purchases]]/365*30)</f>
        <v>#N/A</v>
      </c>
      <c r="V215" s="93" t="e">
        <f>(NDC_Data[[#This Row],[WAC Price]]-NDC_Data[[#This Row],[340B Price]])*(NDC_Data[[#This Row],[Annual 340B Purchases]]/365*45)</f>
        <v>#N/A</v>
      </c>
      <c r="W215" s="93" t="e">
        <f>(NDC_Data[[#This Row],[WAC Price]]-NDC_Data[[#This Row],[340B Price]])*(NDC_Data[[#This Row],[Annual 340B Purchases]]/365*60)</f>
        <v>#N/A</v>
      </c>
      <c r="X215" s="97" t="e">
        <f>(NDC_Data[[#This Row],[WAC Price]]-NDC_Data[[#This Row],[340B Price]])*(NDC_Data[[#This Row],[Annual 340B Purchases]]/365*90)</f>
        <v>#N/A</v>
      </c>
      <c r="Z215" s="77"/>
      <c r="AA215" s="78"/>
    </row>
    <row r="216" spans="1:27" x14ac:dyDescent="0.25">
      <c r="A216" s="79">
        <v>59148004013</v>
      </c>
      <c r="B216" s="80" t="s">
        <v>73</v>
      </c>
      <c r="C216" s="32" t="s">
        <v>289</v>
      </c>
      <c r="D216" s="32" t="s">
        <v>33</v>
      </c>
      <c r="E216" s="32" t="s">
        <v>101</v>
      </c>
      <c r="F216" s="32" t="s">
        <v>101</v>
      </c>
      <c r="G216" s="32" t="s">
        <v>102</v>
      </c>
      <c r="H216" s="32" t="s">
        <v>117</v>
      </c>
      <c r="I216" s="81">
        <f>SUMIFS('Historical Purchases'!Q:Q,'Historical Purchases'!N:N,NDC_Data[[#This Row],[NDC]])</f>
        <v>0</v>
      </c>
      <c r="J216" s="10" t="e">
        <f>_xlfn.XLOOKUP(NDC_Data[[#This Row],[NDC]],'Pricing Data'!C:C,'Pricing Data'!F:F)</f>
        <v>#N/A</v>
      </c>
      <c r="K216" s="11" t="e">
        <f>_xlfn.XLOOKUP(NDC_Data[[#This Row],[NDC]],'Pricing Data'!C:C,'Pricing Data'!J:J)</f>
        <v>#N/A</v>
      </c>
      <c r="L216" s="82" t="e">
        <f>I216*(J216-(NDC_Data[[#This Row],[340B Price]]*'Drug Cost Impact Summary'!$D$13))</f>
        <v>#N/A</v>
      </c>
      <c r="M216" s="82" t="e">
        <f>(NDC_Data[[#This Row],[WAC Price]])*(NDC_Data[[#This Row],[Annual 340B Purchases]])</f>
        <v>#N/A</v>
      </c>
      <c r="N216" s="83" t="e">
        <f>(NDC_Data[[#This Row],[340B Price]]*NDC_Data[[#This Row],[Annual 340B Purchases]])-NDC_Data[[#This Row],[Annual Spend at 340B]]</f>
        <v>#N/A</v>
      </c>
      <c r="O216" s="83" t="e">
        <f>(K216-J216)*I216*'Drug Cost Impact Summary'!$E$13</f>
        <v>#N/A</v>
      </c>
      <c r="P216" s="83" t="e">
        <f>NDC_Data[[#This Row],[Annual Spend at WAC]]-NDC_Data[[#This Row],[Annual Spend at 340B]]</f>
        <v>#N/A</v>
      </c>
      <c r="Q216" s="84" t="str">
        <f>IFERROR(NDC_Data[[#This Row],[Annual Inrease in Upfront Inventory Spend]]/NDC_Data[[#This Row],[Annual Spend at 340B]],"0")</f>
        <v>0</v>
      </c>
      <c r="R216" s="83" t="e">
        <f>NDC_Data[[#This Row],[Annual Impact of Lost COGS Discount]]+NDC_Data[[#This Row],[Annual Impact of Denied Rebates]]</f>
        <v>#N/A</v>
      </c>
      <c r="S216" s="85" t="str">
        <f>IFERROR(NDC_Data[[#This Row],[Total Annual Increase in Net Spend]]/NDC_Data[[#This Row],[Annual Spend at 340B]],"0")</f>
        <v>0</v>
      </c>
      <c r="T216" s="86"/>
      <c r="U216" s="87" t="e">
        <f>(NDC_Data[[#This Row],[WAC Price]]-NDC_Data[[#This Row],[340B Price]])*(NDC_Data[[#This Row],[Annual 340B Purchases]]/365*30)</f>
        <v>#N/A</v>
      </c>
      <c r="V216" s="83" t="e">
        <f>(NDC_Data[[#This Row],[WAC Price]]-NDC_Data[[#This Row],[340B Price]])*(NDC_Data[[#This Row],[Annual 340B Purchases]]/365*45)</f>
        <v>#N/A</v>
      </c>
      <c r="W216" s="83" t="e">
        <f>(NDC_Data[[#This Row],[WAC Price]]-NDC_Data[[#This Row],[340B Price]])*(NDC_Data[[#This Row],[Annual 340B Purchases]]/365*60)</f>
        <v>#N/A</v>
      </c>
      <c r="X216" s="88" t="e">
        <f>(NDC_Data[[#This Row],[WAC Price]]-NDC_Data[[#This Row],[340B Price]])*(NDC_Data[[#This Row],[Annual 340B Purchases]]/365*90)</f>
        <v>#N/A</v>
      </c>
      <c r="Z216" s="77"/>
      <c r="AA216" s="78"/>
    </row>
    <row r="217" spans="1:27" x14ac:dyDescent="0.25">
      <c r="A217" s="89">
        <v>2143380</v>
      </c>
      <c r="B217" s="90" t="s">
        <v>65</v>
      </c>
      <c r="C217" s="91" t="s">
        <v>186</v>
      </c>
      <c r="D217" s="91" t="s">
        <v>30</v>
      </c>
      <c r="E217" s="91" t="s">
        <v>101</v>
      </c>
      <c r="F217" s="91" t="s">
        <v>101</v>
      </c>
      <c r="G217" s="91" t="s">
        <v>102</v>
      </c>
      <c r="H217" s="91" t="s">
        <v>126</v>
      </c>
      <c r="I217" s="81">
        <f>SUMIFS('Historical Purchases'!Q:Q,'Historical Purchases'!N:N,NDC_Data[[#This Row],[NDC]])</f>
        <v>0</v>
      </c>
      <c r="J217" s="10" t="e">
        <f>_xlfn.XLOOKUP(NDC_Data[[#This Row],[NDC]],'Pricing Data'!C:C,'Pricing Data'!F:F)</f>
        <v>#N/A</v>
      </c>
      <c r="K217" s="11" t="e">
        <f>_xlfn.XLOOKUP(NDC_Data[[#This Row],[NDC]],'Pricing Data'!C:C,'Pricing Data'!J:J)</f>
        <v>#N/A</v>
      </c>
      <c r="L217" s="92" t="e">
        <f>I217*(J217-(NDC_Data[[#This Row],[340B Price]]*'Drug Cost Impact Summary'!$D$13))</f>
        <v>#N/A</v>
      </c>
      <c r="M217" s="92" t="e">
        <f>(NDC_Data[[#This Row],[WAC Price]])*(NDC_Data[[#This Row],[Annual 340B Purchases]])</f>
        <v>#N/A</v>
      </c>
      <c r="N217" s="93" t="e">
        <f>(NDC_Data[[#This Row],[340B Price]]*NDC_Data[[#This Row],[Annual 340B Purchases]])-NDC_Data[[#This Row],[Annual Spend at 340B]]</f>
        <v>#N/A</v>
      </c>
      <c r="O217" s="93" t="e">
        <f>(K217-J217)*I217*'Drug Cost Impact Summary'!$E$13</f>
        <v>#N/A</v>
      </c>
      <c r="P217" s="93" t="e">
        <f>NDC_Data[[#This Row],[Annual Spend at WAC]]-NDC_Data[[#This Row],[Annual Spend at 340B]]</f>
        <v>#N/A</v>
      </c>
      <c r="Q217" s="94" t="str">
        <f>IFERROR(NDC_Data[[#This Row],[Annual Inrease in Upfront Inventory Spend]]/NDC_Data[[#This Row],[Annual Spend at 340B]],"0")</f>
        <v>0</v>
      </c>
      <c r="R217" s="93" t="e">
        <f>NDC_Data[[#This Row],[Annual Impact of Lost COGS Discount]]+NDC_Data[[#This Row],[Annual Impact of Denied Rebates]]</f>
        <v>#N/A</v>
      </c>
      <c r="S217" s="95" t="str">
        <f>IFERROR(NDC_Data[[#This Row],[Total Annual Increase in Net Spend]]/NDC_Data[[#This Row],[Annual Spend at 340B]],"0")</f>
        <v>0</v>
      </c>
      <c r="T217" s="86"/>
      <c r="U217" s="96" t="e">
        <f>(NDC_Data[[#This Row],[WAC Price]]-NDC_Data[[#This Row],[340B Price]])*(NDC_Data[[#This Row],[Annual 340B Purchases]]/365*30)</f>
        <v>#N/A</v>
      </c>
      <c r="V217" s="93" t="e">
        <f>(NDC_Data[[#This Row],[WAC Price]]-NDC_Data[[#This Row],[340B Price]])*(NDC_Data[[#This Row],[Annual 340B Purchases]]/365*45)</f>
        <v>#N/A</v>
      </c>
      <c r="W217" s="93" t="e">
        <f>(NDC_Data[[#This Row],[WAC Price]]-NDC_Data[[#This Row],[340B Price]])*(NDC_Data[[#This Row],[Annual 340B Purchases]]/365*60)</f>
        <v>#N/A</v>
      </c>
      <c r="X217" s="97" t="e">
        <f>(NDC_Data[[#This Row],[WAC Price]]-NDC_Data[[#This Row],[340B Price]])*(NDC_Data[[#This Row],[Annual 340B Purchases]]/365*90)</f>
        <v>#N/A</v>
      </c>
      <c r="Z217" s="77"/>
      <c r="AA217" s="78"/>
    </row>
    <row r="218" spans="1:27" x14ac:dyDescent="0.25">
      <c r="A218" s="79">
        <v>2143480</v>
      </c>
      <c r="B218" s="80" t="s">
        <v>65</v>
      </c>
      <c r="C218" s="32" t="s">
        <v>187</v>
      </c>
      <c r="D218" s="32" t="s">
        <v>30</v>
      </c>
      <c r="E218" s="32" t="s">
        <v>101</v>
      </c>
      <c r="F218" s="32" t="s">
        <v>101</v>
      </c>
      <c r="G218" s="32" t="s">
        <v>102</v>
      </c>
      <c r="H218" s="32" t="s">
        <v>126</v>
      </c>
      <c r="I218" s="81">
        <f>SUMIFS('Historical Purchases'!Q:Q,'Historical Purchases'!N:N,NDC_Data[[#This Row],[NDC]])</f>
        <v>0</v>
      </c>
      <c r="J218" s="10" t="e">
        <f>_xlfn.XLOOKUP(NDC_Data[[#This Row],[NDC]],'Pricing Data'!C:C,'Pricing Data'!F:F)</f>
        <v>#N/A</v>
      </c>
      <c r="K218" s="11" t="e">
        <f>_xlfn.XLOOKUP(NDC_Data[[#This Row],[NDC]],'Pricing Data'!C:C,'Pricing Data'!J:J)</f>
        <v>#N/A</v>
      </c>
      <c r="L218" s="82" t="e">
        <f>I218*(J218-(NDC_Data[[#This Row],[340B Price]]*'Drug Cost Impact Summary'!$D$13))</f>
        <v>#N/A</v>
      </c>
      <c r="M218" s="82" t="e">
        <f>(NDC_Data[[#This Row],[WAC Price]])*(NDC_Data[[#This Row],[Annual 340B Purchases]])</f>
        <v>#N/A</v>
      </c>
      <c r="N218" s="83" t="e">
        <f>(NDC_Data[[#This Row],[340B Price]]*NDC_Data[[#This Row],[Annual 340B Purchases]])-NDC_Data[[#This Row],[Annual Spend at 340B]]</f>
        <v>#N/A</v>
      </c>
      <c r="O218" s="83" t="e">
        <f>(K218-J218)*I218*'Drug Cost Impact Summary'!$E$13</f>
        <v>#N/A</v>
      </c>
      <c r="P218" s="83" t="e">
        <f>NDC_Data[[#This Row],[Annual Spend at WAC]]-NDC_Data[[#This Row],[Annual Spend at 340B]]</f>
        <v>#N/A</v>
      </c>
      <c r="Q218" s="84" t="str">
        <f>IFERROR(NDC_Data[[#This Row],[Annual Inrease in Upfront Inventory Spend]]/NDC_Data[[#This Row],[Annual Spend at 340B]],"0")</f>
        <v>0</v>
      </c>
      <c r="R218" s="83" t="e">
        <f>NDC_Data[[#This Row],[Annual Impact of Lost COGS Discount]]+NDC_Data[[#This Row],[Annual Impact of Denied Rebates]]</f>
        <v>#N/A</v>
      </c>
      <c r="S218" s="85" t="str">
        <f>IFERROR(NDC_Data[[#This Row],[Total Annual Increase in Net Spend]]/NDC_Data[[#This Row],[Annual Spend at 340B]],"0")</f>
        <v>0</v>
      </c>
      <c r="T218" s="86"/>
      <c r="U218" s="87" t="e">
        <f>(NDC_Data[[#This Row],[WAC Price]]-NDC_Data[[#This Row],[340B Price]])*(NDC_Data[[#This Row],[Annual 340B Purchases]]/365*30)</f>
        <v>#N/A</v>
      </c>
      <c r="V218" s="83" t="e">
        <f>(NDC_Data[[#This Row],[WAC Price]]-NDC_Data[[#This Row],[340B Price]])*(NDC_Data[[#This Row],[Annual 340B Purchases]]/365*45)</f>
        <v>#N/A</v>
      </c>
      <c r="W218" s="83" t="e">
        <f>(NDC_Data[[#This Row],[WAC Price]]-NDC_Data[[#This Row],[340B Price]])*(NDC_Data[[#This Row],[Annual 340B Purchases]]/365*60)</f>
        <v>#N/A</v>
      </c>
      <c r="X218" s="88" t="e">
        <f>(NDC_Data[[#This Row],[WAC Price]]-NDC_Data[[#This Row],[340B Price]])*(NDC_Data[[#This Row],[Annual 340B Purchases]]/365*90)</f>
        <v>#N/A</v>
      </c>
      <c r="Z218" s="77"/>
      <c r="AA218" s="78"/>
    </row>
    <row r="219" spans="1:27" x14ac:dyDescent="0.25">
      <c r="A219" s="89">
        <v>2223680</v>
      </c>
      <c r="B219" s="90" t="s">
        <v>65</v>
      </c>
      <c r="C219" s="91" t="s">
        <v>188</v>
      </c>
      <c r="D219" s="91" t="s">
        <v>30</v>
      </c>
      <c r="E219" s="91" t="s">
        <v>101</v>
      </c>
      <c r="F219" s="91" t="s">
        <v>101</v>
      </c>
      <c r="G219" s="91" t="s">
        <v>102</v>
      </c>
      <c r="H219" s="91" t="s">
        <v>126</v>
      </c>
      <c r="I219" s="81">
        <f>SUMIFS('Historical Purchases'!Q:Q,'Historical Purchases'!N:N,NDC_Data[[#This Row],[NDC]])</f>
        <v>0</v>
      </c>
      <c r="J219" s="10" t="e">
        <f>_xlfn.XLOOKUP(NDC_Data[[#This Row],[NDC]],'Pricing Data'!C:C,'Pricing Data'!F:F)</f>
        <v>#N/A</v>
      </c>
      <c r="K219" s="11" t="e">
        <f>_xlfn.XLOOKUP(NDC_Data[[#This Row],[NDC]],'Pricing Data'!C:C,'Pricing Data'!J:J)</f>
        <v>#N/A</v>
      </c>
      <c r="L219" s="92" t="e">
        <f>I219*(J219-(NDC_Data[[#This Row],[340B Price]]*'Drug Cost Impact Summary'!$D$13))</f>
        <v>#N/A</v>
      </c>
      <c r="M219" s="92" t="e">
        <f>(NDC_Data[[#This Row],[WAC Price]])*(NDC_Data[[#This Row],[Annual 340B Purchases]])</f>
        <v>#N/A</v>
      </c>
      <c r="N219" s="93" t="e">
        <f>(NDC_Data[[#This Row],[340B Price]]*NDC_Data[[#This Row],[Annual 340B Purchases]])-NDC_Data[[#This Row],[Annual Spend at 340B]]</f>
        <v>#N/A</v>
      </c>
      <c r="O219" s="93" t="e">
        <f>(K219-J219)*I219*'Drug Cost Impact Summary'!$E$13</f>
        <v>#N/A</v>
      </c>
      <c r="P219" s="93" t="e">
        <f>NDC_Data[[#This Row],[Annual Spend at WAC]]-NDC_Data[[#This Row],[Annual Spend at 340B]]</f>
        <v>#N/A</v>
      </c>
      <c r="Q219" s="94" t="str">
        <f>IFERROR(NDC_Data[[#This Row],[Annual Inrease in Upfront Inventory Spend]]/NDC_Data[[#This Row],[Annual Spend at 340B]],"0")</f>
        <v>0</v>
      </c>
      <c r="R219" s="93" t="e">
        <f>NDC_Data[[#This Row],[Annual Impact of Lost COGS Discount]]+NDC_Data[[#This Row],[Annual Impact of Denied Rebates]]</f>
        <v>#N/A</v>
      </c>
      <c r="S219" s="95" t="str">
        <f>IFERROR(NDC_Data[[#This Row],[Total Annual Increase in Net Spend]]/NDC_Data[[#This Row],[Annual Spend at 340B]],"0")</f>
        <v>0</v>
      </c>
      <c r="T219" s="86"/>
      <c r="U219" s="96" t="e">
        <f>(NDC_Data[[#This Row],[WAC Price]]-NDC_Data[[#This Row],[340B Price]])*(NDC_Data[[#This Row],[Annual 340B Purchases]]/365*30)</f>
        <v>#N/A</v>
      </c>
      <c r="V219" s="93" t="e">
        <f>(NDC_Data[[#This Row],[WAC Price]]-NDC_Data[[#This Row],[340B Price]])*(NDC_Data[[#This Row],[Annual 340B Purchases]]/365*45)</f>
        <v>#N/A</v>
      </c>
      <c r="W219" s="93" t="e">
        <f>(NDC_Data[[#This Row],[WAC Price]]-NDC_Data[[#This Row],[340B Price]])*(NDC_Data[[#This Row],[Annual 340B Purchases]]/365*60)</f>
        <v>#N/A</v>
      </c>
      <c r="X219" s="97" t="e">
        <f>(NDC_Data[[#This Row],[WAC Price]]-NDC_Data[[#This Row],[340B Price]])*(NDC_Data[[#This Row],[Annual 340B Purchases]]/365*90)</f>
        <v>#N/A</v>
      </c>
      <c r="Z219" s="77"/>
      <c r="AA219" s="78"/>
    </row>
    <row r="220" spans="1:27" x14ac:dyDescent="0.25">
      <c r="A220" s="79">
        <v>2318280</v>
      </c>
      <c r="B220" s="80" t="s">
        <v>65</v>
      </c>
      <c r="C220" s="32" t="s">
        <v>189</v>
      </c>
      <c r="D220" s="32" t="s">
        <v>30</v>
      </c>
      <c r="E220" s="32" t="s">
        <v>101</v>
      </c>
      <c r="F220" s="32" t="s">
        <v>101</v>
      </c>
      <c r="G220" s="32" t="s">
        <v>102</v>
      </c>
      <c r="H220" s="32" t="s">
        <v>126</v>
      </c>
      <c r="I220" s="81">
        <f>SUMIFS('Historical Purchases'!Q:Q,'Historical Purchases'!N:N,NDC_Data[[#This Row],[NDC]])</f>
        <v>0</v>
      </c>
      <c r="J220" s="10" t="e">
        <f>_xlfn.XLOOKUP(NDC_Data[[#This Row],[NDC]],'Pricing Data'!C:C,'Pricing Data'!F:F)</f>
        <v>#N/A</v>
      </c>
      <c r="K220" s="11" t="e">
        <f>_xlfn.XLOOKUP(NDC_Data[[#This Row],[NDC]],'Pricing Data'!C:C,'Pricing Data'!J:J)</f>
        <v>#N/A</v>
      </c>
      <c r="L220" s="82" t="e">
        <f>I220*(J220-(NDC_Data[[#This Row],[340B Price]]*'Drug Cost Impact Summary'!$D$13))</f>
        <v>#N/A</v>
      </c>
      <c r="M220" s="82" t="e">
        <f>(NDC_Data[[#This Row],[WAC Price]])*(NDC_Data[[#This Row],[Annual 340B Purchases]])</f>
        <v>#N/A</v>
      </c>
      <c r="N220" s="83" t="e">
        <f>(NDC_Data[[#This Row],[340B Price]]*NDC_Data[[#This Row],[Annual 340B Purchases]])-NDC_Data[[#This Row],[Annual Spend at 340B]]</f>
        <v>#N/A</v>
      </c>
      <c r="O220" s="83" t="e">
        <f>(K220-J220)*I220*'Drug Cost Impact Summary'!$E$13</f>
        <v>#N/A</v>
      </c>
      <c r="P220" s="83" t="e">
        <f>NDC_Data[[#This Row],[Annual Spend at WAC]]-NDC_Data[[#This Row],[Annual Spend at 340B]]</f>
        <v>#N/A</v>
      </c>
      <c r="Q220" s="84" t="str">
        <f>IFERROR(NDC_Data[[#This Row],[Annual Inrease in Upfront Inventory Spend]]/NDC_Data[[#This Row],[Annual Spend at 340B]],"0")</f>
        <v>0</v>
      </c>
      <c r="R220" s="83" t="e">
        <f>NDC_Data[[#This Row],[Annual Impact of Lost COGS Discount]]+NDC_Data[[#This Row],[Annual Impact of Denied Rebates]]</f>
        <v>#N/A</v>
      </c>
      <c r="S220" s="85" t="str">
        <f>IFERROR(NDC_Data[[#This Row],[Total Annual Increase in Net Spend]]/NDC_Data[[#This Row],[Annual Spend at 340B]],"0")</f>
        <v>0</v>
      </c>
      <c r="T220" s="86"/>
      <c r="U220" s="87" t="e">
        <f>(NDC_Data[[#This Row],[WAC Price]]-NDC_Data[[#This Row],[340B Price]])*(NDC_Data[[#This Row],[Annual 340B Purchases]]/365*30)</f>
        <v>#N/A</v>
      </c>
      <c r="V220" s="83" t="e">
        <f>(NDC_Data[[#This Row],[WAC Price]]-NDC_Data[[#This Row],[340B Price]])*(NDC_Data[[#This Row],[Annual 340B Purchases]]/365*45)</f>
        <v>#N/A</v>
      </c>
      <c r="W220" s="83" t="e">
        <f>(NDC_Data[[#This Row],[WAC Price]]-NDC_Data[[#This Row],[340B Price]])*(NDC_Data[[#This Row],[Annual 340B Purchases]]/365*60)</f>
        <v>#N/A</v>
      </c>
      <c r="X220" s="88" t="e">
        <f>(NDC_Data[[#This Row],[WAC Price]]-NDC_Data[[#This Row],[340B Price]])*(NDC_Data[[#This Row],[Annual 340B Purchases]]/365*90)</f>
        <v>#N/A</v>
      </c>
      <c r="Z220" s="77"/>
      <c r="AA220" s="78"/>
    </row>
    <row r="221" spans="1:27" x14ac:dyDescent="0.25">
      <c r="A221" s="89">
        <v>66993013497</v>
      </c>
      <c r="B221" s="90" t="s">
        <v>69</v>
      </c>
      <c r="C221" s="91" t="s">
        <v>215</v>
      </c>
      <c r="D221" s="91" t="s">
        <v>26</v>
      </c>
      <c r="E221" s="91" t="s">
        <v>101</v>
      </c>
      <c r="F221" s="91" t="s">
        <v>101</v>
      </c>
      <c r="G221" s="91" t="s">
        <v>102</v>
      </c>
      <c r="H221" s="91" t="s">
        <v>137</v>
      </c>
      <c r="I221" s="81">
        <f>SUMIFS('Historical Purchases'!Q:Q,'Historical Purchases'!N:N,NDC_Data[[#This Row],[NDC]])</f>
        <v>0</v>
      </c>
      <c r="J221" s="10" t="e">
        <f>_xlfn.XLOOKUP(NDC_Data[[#This Row],[NDC]],'Pricing Data'!C:C,'Pricing Data'!F:F)</f>
        <v>#N/A</v>
      </c>
      <c r="K221" s="11" t="e">
        <f>_xlfn.XLOOKUP(NDC_Data[[#This Row],[NDC]],'Pricing Data'!C:C,'Pricing Data'!J:J)</f>
        <v>#N/A</v>
      </c>
      <c r="L221" s="92" t="e">
        <f>I221*(J221-(NDC_Data[[#This Row],[340B Price]]*'Drug Cost Impact Summary'!$D$13))</f>
        <v>#N/A</v>
      </c>
      <c r="M221" s="92" t="e">
        <f>(NDC_Data[[#This Row],[WAC Price]])*(NDC_Data[[#This Row],[Annual 340B Purchases]])</f>
        <v>#N/A</v>
      </c>
      <c r="N221" s="93" t="e">
        <f>(NDC_Data[[#This Row],[340B Price]]*NDC_Data[[#This Row],[Annual 340B Purchases]])-NDC_Data[[#This Row],[Annual Spend at 340B]]</f>
        <v>#N/A</v>
      </c>
      <c r="O221" s="93" t="e">
        <f>(K221-J221)*I221*'Drug Cost Impact Summary'!$E$13</f>
        <v>#N/A</v>
      </c>
      <c r="P221" s="93" t="e">
        <f>NDC_Data[[#This Row],[Annual Spend at WAC]]-NDC_Data[[#This Row],[Annual Spend at 340B]]</f>
        <v>#N/A</v>
      </c>
      <c r="Q221" s="94" t="str">
        <f>IFERROR(NDC_Data[[#This Row],[Annual Inrease in Upfront Inventory Spend]]/NDC_Data[[#This Row],[Annual Spend at 340B]],"0")</f>
        <v>0</v>
      </c>
      <c r="R221" s="93" t="e">
        <f>NDC_Data[[#This Row],[Annual Impact of Lost COGS Discount]]+NDC_Data[[#This Row],[Annual Impact of Denied Rebates]]</f>
        <v>#N/A</v>
      </c>
      <c r="S221" s="95" t="str">
        <f>IFERROR(NDC_Data[[#This Row],[Total Annual Increase in Net Spend]]/NDC_Data[[#This Row],[Annual Spend at 340B]],"0")</f>
        <v>0</v>
      </c>
      <c r="T221" s="86"/>
      <c r="U221" s="96" t="e">
        <f>(NDC_Data[[#This Row],[WAC Price]]-NDC_Data[[#This Row],[340B Price]])*(NDC_Data[[#This Row],[Annual 340B Purchases]]/365*30)</f>
        <v>#N/A</v>
      </c>
      <c r="V221" s="93" t="e">
        <f>(NDC_Data[[#This Row],[WAC Price]]-NDC_Data[[#This Row],[340B Price]])*(NDC_Data[[#This Row],[Annual 340B Purchases]]/365*45)</f>
        <v>#N/A</v>
      </c>
      <c r="W221" s="93" t="e">
        <f>(NDC_Data[[#This Row],[WAC Price]]-NDC_Data[[#This Row],[340B Price]])*(NDC_Data[[#This Row],[Annual 340B Purchases]]/365*60)</f>
        <v>#N/A</v>
      </c>
      <c r="X221" s="97" t="e">
        <f>(NDC_Data[[#This Row],[WAC Price]]-NDC_Data[[#This Row],[340B Price]])*(NDC_Data[[#This Row],[Annual 340B Purchases]]/365*90)</f>
        <v>#N/A</v>
      </c>
      <c r="Z221" s="77"/>
      <c r="AA221" s="78"/>
    </row>
    <row r="222" spans="1:27" x14ac:dyDescent="0.25">
      <c r="A222" s="79">
        <v>2481554</v>
      </c>
      <c r="B222" s="80" t="s">
        <v>66</v>
      </c>
      <c r="C222" s="32" t="s">
        <v>190</v>
      </c>
      <c r="D222" s="32" t="s">
        <v>30</v>
      </c>
      <c r="E222" s="32" t="s">
        <v>101</v>
      </c>
      <c r="F222" s="32" t="s">
        <v>101</v>
      </c>
      <c r="G222" s="32" t="s">
        <v>102</v>
      </c>
      <c r="H222" s="32" t="s">
        <v>191</v>
      </c>
      <c r="I222" s="81">
        <f>SUMIFS('Historical Purchases'!Q:Q,'Historical Purchases'!N:N,NDC_Data[[#This Row],[NDC]])</f>
        <v>0</v>
      </c>
      <c r="J222" s="10" t="e">
        <f>_xlfn.XLOOKUP(NDC_Data[[#This Row],[NDC]],'Pricing Data'!C:C,'Pricing Data'!F:F)</f>
        <v>#N/A</v>
      </c>
      <c r="K222" s="11" t="e">
        <f>_xlfn.XLOOKUP(NDC_Data[[#This Row],[NDC]],'Pricing Data'!C:C,'Pricing Data'!J:J)</f>
        <v>#N/A</v>
      </c>
      <c r="L222" s="82" t="e">
        <f>I222*(J222-(NDC_Data[[#This Row],[340B Price]]*'Drug Cost Impact Summary'!$D$13))</f>
        <v>#N/A</v>
      </c>
      <c r="M222" s="82" t="e">
        <f>(NDC_Data[[#This Row],[WAC Price]])*(NDC_Data[[#This Row],[Annual 340B Purchases]])</f>
        <v>#N/A</v>
      </c>
      <c r="N222" s="83" t="e">
        <f>(NDC_Data[[#This Row],[340B Price]]*NDC_Data[[#This Row],[Annual 340B Purchases]])-NDC_Data[[#This Row],[Annual Spend at 340B]]</f>
        <v>#N/A</v>
      </c>
      <c r="O222" s="83" t="e">
        <f>(K222-J222)*I222*'Drug Cost Impact Summary'!$E$13</f>
        <v>#N/A</v>
      </c>
      <c r="P222" s="83" t="e">
        <f>NDC_Data[[#This Row],[Annual Spend at WAC]]-NDC_Data[[#This Row],[Annual Spend at 340B]]</f>
        <v>#N/A</v>
      </c>
      <c r="Q222" s="84" t="str">
        <f>IFERROR(NDC_Data[[#This Row],[Annual Inrease in Upfront Inventory Spend]]/NDC_Data[[#This Row],[Annual Spend at 340B]],"0")</f>
        <v>0</v>
      </c>
      <c r="R222" s="83" t="e">
        <f>NDC_Data[[#This Row],[Annual Impact of Lost COGS Discount]]+NDC_Data[[#This Row],[Annual Impact of Denied Rebates]]</f>
        <v>#N/A</v>
      </c>
      <c r="S222" s="85" t="str">
        <f>IFERROR(NDC_Data[[#This Row],[Total Annual Increase in Net Spend]]/NDC_Data[[#This Row],[Annual Spend at 340B]],"0")</f>
        <v>0</v>
      </c>
      <c r="T222" s="86"/>
      <c r="U222" s="87" t="e">
        <f>(NDC_Data[[#This Row],[WAC Price]]-NDC_Data[[#This Row],[340B Price]])*(NDC_Data[[#This Row],[Annual 340B Purchases]]/365*30)</f>
        <v>#N/A</v>
      </c>
      <c r="V222" s="83" t="e">
        <f>(NDC_Data[[#This Row],[WAC Price]]-NDC_Data[[#This Row],[340B Price]])*(NDC_Data[[#This Row],[Annual 340B Purchases]]/365*45)</f>
        <v>#N/A</v>
      </c>
      <c r="W222" s="83" t="e">
        <f>(NDC_Data[[#This Row],[WAC Price]]-NDC_Data[[#This Row],[340B Price]])*(NDC_Data[[#This Row],[Annual 340B Purchases]]/365*60)</f>
        <v>#N/A</v>
      </c>
      <c r="X222" s="88" t="e">
        <f>(NDC_Data[[#This Row],[WAC Price]]-NDC_Data[[#This Row],[340B Price]])*(NDC_Data[[#This Row],[Annual 340B Purchases]]/365*90)</f>
        <v>#N/A</v>
      </c>
      <c r="Z222" s="77"/>
      <c r="AA222" s="78"/>
    </row>
    <row r="223" spans="1:27" x14ac:dyDescent="0.25">
      <c r="A223" s="89">
        <v>2533754</v>
      </c>
      <c r="B223" s="90" t="s">
        <v>66</v>
      </c>
      <c r="C223" s="91" t="s">
        <v>192</v>
      </c>
      <c r="D223" s="91" t="s">
        <v>30</v>
      </c>
      <c r="E223" s="91" t="s">
        <v>101</v>
      </c>
      <c r="F223" s="91" t="s">
        <v>101</v>
      </c>
      <c r="G223" s="91" t="s">
        <v>102</v>
      </c>
      <c r="H223" s="91" t="s">
        <v>191</v>
      </c>
      <c r="I223" s="81">
        <f>SUMIFS('Historical Purchases'!Q:Q,'Historical Purchases'!N:N,NDC_Data[[#This Row],[NDC]])</f>
        <v>0</v>
      </c>
      <c r="J223" s="10" t="e">
        <f>_xlfn.XLOOKUP(NDC_Data[[#This Row],[NDC]],'Pricing Data'!C:C,'Pricing Data'!F:F)</f>
        <v>#N/A</v>
      </c>
      <c r="K223" s="11" t="e">
        <f>_xlfn.XLOOKUP(NDC_Data[[#This Row],[NDC]],'Pricing Data'!C:C,'Pricing Data'!J:J)</f>
        <v>#N/A</v>
      </c>
      <c r="L223" s="92" t="e">
        <f>I223*(J223-(NDC_Data[[#This Row],[340B Price]]*'Drug Cost Impact Summary'!$D$13))</f>
        <v>#N/A</v>
      </c>
      <c r="M223" s="92" t="e">
        <f>(NDC_Data[[#This Row],[WAC Price]])*(NDC_Data[[#This Row],[Annual 340B Purchases]])</f>
        <v>#N/A</v>
      </c>
      <c r="N223" s="93" t="e">
        <f>(NDC_Data[[#This Row],[340B Price]]*NDC_Data[[#This Row],[Annual 340B Purchases]])-NDC_Data[[#This Row],[Annual Spend at 340B]]</f>
        <v>#N/A</v>
      </c>
      <c r="O223" s="93" t="e">
        <f>(K223-J223)*I223*'Drug Cost Impact Summary'!$E$13</f>
        <v>#N/A</v>
      </c>
      <c r="P223" s="93" t="e">
        <f>NDC_Data[[#This Row],[Annual Spend at WAC]]-NDC_Data[[#This Row],[Annual Spend at 340B]]</f>
        <v>#N/A</v>
      </c>
      <c r="Q223" s="94" t="str">
        <f>IFERROR(NDC_Data[[#This Row],[Annual Inrease in Upfront Inventory Spend]]/NDC_Data[[#This Row],[Annual Spend at 340B]],"0")</f>
        <v>0</v>
      </c>
      <c r="R223" s="93" t="e">
        <f>NDC_Data[[#This Row],[Annual Impact of Lost COGS Discount]]+NDC_Data[[#This Row],[Annual Impact of Denied Rebates]]</f>
        <v>#N/A</v>
      </c>
      <c r="S223" s="95" t="str">
        <f>IFERROR(NDC_Data[[#This Row],[Total Annual Increase in Net Spend]]/NDC_Data[[#This Row],[Annual Spend at 340B]],"0")</f>
        <v>0</v>
      </c>
      <c r="T223" s="86"/>
      <c r="U223" s="96" t="e">
        <f>(NDC_Data[[#This Row],[WAC Price]]-NDC_Data[[#This Row],[340B Price]])*(NDC_Data[[#This Row],[Annual 340B Purchases]]/365*30)</f>
        <v>#N/A</v>
      </c>
      <c r="V223" s="93" t="e">
        <f>(NDC_Data[[#This Row],[WAC Price]]-NDC_Data[[#This Row],[340B Price]])*(NDC_Data[[#This Row],[Annual 340B Purchases]]/365*45)</f>
        <v>#N/A</v>
      </c>
      <c r="W223" s="93" t="e">
        <f>(NDC_Data[[#This Row],[WAC Price]]-NDC_Data[[#This Row],[340B Price]])*(NDC_Data[[#This Row],[Annual 340B Purchases]]/365*60)</f>
        <v>#N/A</v>
      </c>
      <c r="X223" s="97" t="e">
        <f>(NDC_Data[[#This Row],[WAC Price]]-NDC_Data[[#This Row],[340B Price]])*(NDC_Data[[#This Row],[Annual 340B Purchases]]/365*90)</f>
        <v>#N/A</v>
      </c>
      <c r="Z223" s="77"/>
      <c r="AA223" s="78"/>
    </row>
    <row r="224" spans="1:27" x14ac:dyDescent="0.25">
      <c r="A224" s="79">
        <v>2621654</v>
      </c>
      <c r="B224" s="80" t="s">
        <v>66</v>
      </c>
      <c r="C224" s="32" t="s">
        <v>193</v>
      </c>
      <c r="D224" s="32" t="s">
        <v>30</v>
      </c>
      <c r="E224" s="32" t="s">
        <v>101</v>
      </c>
      <c r="F224" s="32" t="s">
        <v>101</v>
      </c>
      <c r="G224" s="32" t="s">
        <v>102</v>
      </c>
      <c r="H224" s="32" t="s">
        <v>191</v>
      </c>
      <c r="I224" s="81">
        <f>SUMIFS('Historical Purchases'!Q:Q,'Historical Purchases'!N:N,NDC_Data[[#This Row],[NDC]])</f>
        <v>0</v>
      </c>
      <c r="J224" s="10" t="e">
        <f>_xlfn.XLOOKUP(NDC_Data[[#This Row],[NDC]],'Pricing Data'!C:C,'Pricing Data'!F:F)</f>
        <v>#N/A</v>
      </c>
      <c r="K224" s="11" t="e">
        <f>_xlfn.XLOOKUP(NDC_Data[[#This Row],[NDC]],'Pricing Data'!C:C,'Pricing Data'!J:J)</f>
        <v>#N/A</v>
      </c>
      <c r="L224" s="82" t="e">
        <f>I224*(J224-(NDC_Data[[#This Row],[340B Price]]*'Drug Cost Impact Summary'!$D$13))</f>
        <v>#N/A</v>
      </c>
      <c r="M224" s="82" t="e">
        <f>(NDC_Data[[#This Row],[WAC Price]])*(NDC_Data[[#This Row],[Annual 340B Purchases]])</f>
        <v>#N/A</v>
      </c>
      <c r="N224" s="83" t="e">
        <f>(NDC_Data[[#This Row],[340B Price]]*NDC_Data[[#This Row],[Annual 340B Purchases]])-NDC_Data[[#This Row],[Annual Spend at 340B]]</f>
        <v>#N/A</v>
      </c>
      <c r="O224" s="83" t="e">
        <f>(K224-J224)*I224*'Drug Cost Impact Summary'!$E$13</f>
        <v>#N/A</v>
      </c>
      <c r="P224" s="83" t="e">
        <f>NDC_Data[[#This Row],[Annual Spend at WAC]]-NDC_Data[[#This Row],[Annual Spend at 340B]]</f>
        <v>#N/A</v>
      </c>
      <c r="Q224" s="84" t="str">
        <f>IFERROR(NDC_Data[[#This Row],[Annual Inrease in Upfront Inventory Spend]]/NDC_Data[[#This Row],[Annual Spend at 340B]],"0")</f>
        <v>0</v>
      </c>
      <c r="R224" s="83" t="e">
        <f>NDC_Data[[#This Row],[Annual Impact of Lost COGS Discount]]+NDC_Data[[#This Row],[Annual Impact of Denied Rebates]]</f>
        <v>#N/A</v>
      </c>
      <c r="S224" s="85" t="str">
        <f>IFERROR(NDC_Data[[#This Row],[Total Annual Increase in Net Spend]]/NDC_Data[[#This Row],[Annual Spend at 340B]],"0")</f>
        <v>0</v>
      </c>
      <c r="T224" s="86"/>
      <c r="U224" s="87" t="e">
        <f>(NDC_Data[[#This Row],[WAC Price]]-NDC_Data[[#This Row],[340B Price]])*(NDC_Data[[#This Row],[Annual 340B Purchases]]/365*30)</f>
        <v>#N/A</v>
      </c>
      <c r="V224" s="83" t="e">
        <f>(NDC_Data[[#This Row],[WAC Price]]-NDC_Data[[#This Row],[340B Price]])*(NDC_Data[[#This Row],[Annual 340B Purchases]]/365*45)</f>
        <v>#N/A</v>
      </c>
      <c r="W224" s="83" t="e">
        <f>(NDC_Data[[#This Row],[WAC Price]]-NDC_Data[[#This Row],[340B Price]])*(NDC_Data[[#This Row],[Annual 340B Purchases]]/365*60)</f>
        <v>#N/A</v>
      </c>
      <c r="X224" s="88" t="e">
        <f>(NDC_Data[[#This Row],[WAC Price]]-NDC_Data[[#This Row],[340B Price]])*(NDC_Data[[#This Row],[Annual 340B Purchases]]/365*90)</f>
        <v>#N/A</v>
      </c>
      <c r="Z224" s="77"/>
      <c r="AA224" s="78"/>
    </row>
    <row r="225" spans="1:27" x14ac:dyDescent="0.25">
      <c r="A225" s="89">
        <v>2448354</v>
      </c>
      <c r="B225" s="90" t="s">
        <v>66</v>
      </c>
      <c r="C225" s="91" t="s">
        <v>194</v>
      </c>
      <c r="D225" s="91" t="s">
        <v>30</v>
      </c>
      <c r="E225" s="91" t="s">
        <v>101</v>
      </c>
      <c r="F225" s="91" t="s">
        <v>101</v>
      </c>
      <c r="G225" s="91" t="s">
        <v>102</v>
      </c>
      <c r="H225" s="91" t="s">
        <v>191</v>
      </c>
      <c r="I225" s="81">
        <f>SUMIFS('Historical Purchases'!Q:Q,'Historical Purchases'!N:N,NDC_Data[[#This Row],[NDC]])</f>
        <v>0</v>
      </c>
      <c r="J225" s="10" t="e">
        <f>_xlfn.XLOOKUP(NDC_Data[[#This Row],[NDC]],'Pricing Data'!C:C,'Pricing Data'!F:F)</f>
        <v>#N/A</v>
      </c>
      <c r="K225" s="11" t="e">
        <f>_xlfn.XLOOKUP(NDC_Data[[#This Row],[NDC]],'Pricing Data'!C:C,'Pricing Data'!J:J)</f>
        <v>#N/A</v>
      </c>
      <c r="L225" s="92" t="e">
        <f>I225*(J225-(NDC_Data[[#This Row],[340B Price]]*'Drug Cost Impact Summary'!$D$13))</f>
        <v>#N/A</v>
      </c>
      <c r="M225" s="92" t="e">
        <f>(NDC_Data[[#This Row],[WAC Price]])*(NDC_Data[[#This Row],[Annual 340B Purchases]])</f>
        <v>#N/A</v>
      </c>
      <c r="N225" s="93" t="e">
        <f>(NDC_Data[[#This Row],[340B Price]]*NDC_Data[[#This Row],[Annual 340B Purchases]])-NDC_Data[[#This Row],[Annual Spend at 340B]]</f>
        <v>#N/A</v>
      </c>
      <c r="O225" s="93" t="e">
        <f>(K225-J225)*I225*'Drug Cost Impact Summary'!$E$13</f>
        <v>#N/A</v>
      </c>
      <c r="P225" s="93" t="e">
        <f>NDC_Data[[#This Row],[Annual Spend at WAC]]-NDC_Data[[#This Row],[Annual Spend at 340B]]</f>
        <v>#N/A</v>
      </c>
      <c r="Q225" s="94" t="str">
        <f>IFERROR(NDC_Data[[#This Row],[Annual Inrease in Upfront Inventory Spend]]/NDC_Data[[#This Row],[Annual Spend at 340B]],"0")</f>
        <v>0</v>
      </c>
      <c r="R225" s="93" t="e">
        <f>NDC_Data[[#This Row],[Annual Impact of Lost COGS Discount]]+NDC_Data[[#This Row],[Annual Impact of Denied Rebates]]</f>
        <v>#N/A</v>
      </c>
      <c r="S225" s="95" t="str">
        <f>IFERROR(NDC_Data[[#This Row],[Total Annual Increase in Net Spend]]/NDC_Data[[#This Row],[Annual Spend at 340B]],"0")</f>
        <v>0</v>
      </c>
      <c r="T225" s="86"/>
      <c r="U225" s="96" t="e">
        <f>(NDC_Data[[#This Row],[WAC Price]]-NDC_Data[[#This Row],[340B Price]])*(NDC_Data[[#This Row],[Annual 340B Purchases]]/365*30)</f>
        <v>#N/A</v>
      </c>
      <c r="V225" s="93" t="e">
        <f>(NDC_Data[[#This Row],[WAC Price]]-NDC_Data[[#This Row],[340B Price]])*(NDC_Data[[#This Row],[Annual 340B Purchases]]/365*45)</f>
        <v>#N/A</v>
      </c>
      <c r="W225" s="93" t="e">
        <f>(NDC_Data[[#This Row],[WAC Price]]-NDC_Data[[#This Row],[340B Price]])*(NDC_Data[[#This Row],[Annual 340B Purchases]]/365*60)</f>
        <v>#N/A</v>
      </c>
      <c r="X225" s="97" t="e">
        <f>(NDC_Data[[#This Row],[WAC Price]]-NDC_Data[[#This Row],[340B Price]])*(NDC_Data[[#This Row],[Annual 340B Purchases]]/365*90)</f>
        <v>#N/A</v>
      </c>
      <c r="Z225" s="77"/>
      <c r="AA225" s="78"/>
    </row>
    <row r="226" spans="1:27" x14ac:dyDescent="0.25">
      <c r="A226" s="79">
        <v>69102902</v>
      </c>
      <c r="B226" s="80" t="s">
        <v>74</v>
      </c>
      <c r="C226" s="32" t="s">
        <v>296</v>
      </c>
      <c r="D226" s="32" t="s">
        <v>27</v>
      </c>
      <c r="E226" s="32" t="s">
        <v>101</v>
      </c>
      <c r="F226" s="32" t="s">
        <v>101</v>
      </c>
      <c r="G226" s="32" t="s">
        <v>102</v>
      </c>
      <c r="H226" s="32" t="s">
        <v>297</v>
      </c>
      <c r="I226" s="81">
        <f>SUMIFS('Historical Purchases'!Q:Q,'Historical Purchases'!N:N,NDC_Data[[#This Row],[NDC]])</f>
        <v>0</v>
      </c>
      <c r="J226" s="10" t="e">
        <f>_xlfn.XLOOKUP(NDC_Data[[#This Row],[NDC]],'Pricing Data'!C:C,'Pricing Data'!F:F)</f>
        <v>#N/A</v>
      </c>
      <c r="K226" s="11" t="e">
        <f>_xlfn.XLOOKUP(NDC_Data[[#This Row],[NDC]],'Pricing Data'!C:C,'Pricing Data'!J:J)</f>
        <v>#N/A</v>
      </c>
      <c r="L226" s="82" t="e">
        <f>I226*(J226-(NDC_Data[[#This Row],[340B Price]]*'Drug Cost Impact Summary'!$D$13))</f>
        <v>#N/A</v>
      </c>
      <c r="M226" s="82" t="e">
        <f>(NDC_Data[[#This Row],[WAC Price]])*(NDC_Data[[#This Row],[Annual 340B Purchases]])</f>
        <v>#N/A</v>
      </c>
      <c r="N226" s="83" t="e">
        <f>(NDC_Data[[#This Row],[340B Price]]*NDC_Data[[#This Row],[Annual 340B Purchases]])-NDC_Data[[#This Row],[Annual Spend at 340B]]</f>
        <v>#N/A</v>
      </c>
      <c r="O226" s="83" t="e">
        <f>(K226-J226)*I226*'Drug Cost Impact Summary'!$E$13</f>
        <v>#N/A</v>
      </c>
      <c r="P226" s="83" t="e">
        <f>NDC_Data[[#This Row],[Annual Spend at WAC]]-NDC_Data[[#This Row],[Annual Spend at 340B]]</f>
        <v>#N/A</v>
      </c>
      <c r="Q226" s="84" t="str">
        <f>IFERROR(NDC_Data[[#This Row],[Annual Inrease in Upfront Inventory Spend]]/NDC_Data[[#This Row],[Annual Spend at 340B]],"0")</f>
        <v>0</v>
      </c>
      <c r="R226" s="83" t="e">
        <f>NDC_Data[[#This Row],[Annual Impact of Lost COGS Discount]]+NDC_Data[[#This Row],[Annual Impact of Denied Rebates]]</f>
        <v>#N/A</v>
      </c>
      <c r="S226" s="85" t="str">
        <f>IFERROR(NDC_Data[[#This Row],[Total Annual Increase in Net Spend]]/NDC_Data[[#This Row],[Annual Spend at 340B]],"0")</f>
        <v>0</v>
      </c>
      <c r="T226" s="86"/>
      <c r="U226" s="87" t="e">
        <f>(NDC_Data[[#This Row],[WAC Price]]-NDC_Data[[#This Row],[340B Price]])*(NDC_Data[[#This Row],[Annual 340B Purchases]]/365*30)</f>
        <v>#N/A</v>
      </c>
      <c r="V226" s="83" t="e">
        <f>(NDC_Data[[#This Row],[WAC Price]]-NDC_Data[[#This Row],[340B Price]])*(NDC_Data[[#This Row],[Annual 340B Purchases]]/365*45)</f>
        <v>#N/A</v>
      </c>
      <c r="W226" s="83" t="e">
        <f>(NDC_Data[[#This Row],[WAC Price]]-NDC_Data[[#This Row],[340B Price]])*(NDC_Data[[#This Row],[Annual 340B Purchases]]/365*60)</f>
        <v>#N/A</v>
      </c>
      <c r="X226" s="88" t="e">
        <f>(NDC_Data[[#This Row],[WAC Price]]-NDC_Data[[#This Row],[340B Price]])*(NDC_Data[[#This Row],[Annual 340B Purchases]]/365*90)</f>
        <v>#N/A</v>
      </c>
      <c r="Z226" s="77"/>
      <c r="AA226" s="78"/>
    </row>
    <row r="227" spans="1:27" x14ac:dyDescent="0.25">
      <c r="A227" s="89">
        <v>69100201</v>
      </c>
      <c r="B227" s="90" t="s">
        <v>74</v>
      </c>
      <c r="C227" s="91" t="s">
        <v>298</v>
      </c>
      <c r="D227" s="91" t="s">
        <v>27</v>
      </c>
      <c r="E227" s="91" t="s">
        <v>101</v>
      </c>
      <c r="F227" s="91" t="s">
        <v>101</v>
      </c>
      <c r="G227" s="91" t="s">
        <v>102</v>
      </c>
      <c r="H227" s="91" t="s">
        <v>137</v>
      </c>
      <c r="I227" s="81">
        <f>SUMIFS('Historical Purchases'!Q:Q,'Historical Purchases'!N:N,NDC_Data[[#This Row],[NDC]])</f>
        <v>0</v>
      </c>
      <c r="J227" s="10" t="e">
        <f>_xlfn.XLOOKUP(NDC_Data[[#This Row],[NDC]],'Pricing Data'!C:C,'Pricing Data'!F:F)</f>
        <v>#N/A</v>
      </c>
      <c r="K227" s="11" t="e">
        <f>_xlfn.XLOOKUP(NDC_Data[[#This Row],[NDC]],'Pricing Data'!C:C,'Pricing Data'!J:J)</f>
        <v>#N/A</v>
      </c>
      <c r="L227" s="92" t="e">
        <f>I227*(J227-(NDC_Data[[#This Row],[340B Price]]*'Drug Cost Impact Summary'!$D$13))</f>
        <v>#N/A</v>
      </c>
      <c r="M227" s="92" t="e">
        <f>(NDC_Data[[#This Row],[WAC Price]])*(NDC_Data[[#This Row],[Annual 340B Purchases]])</f>
        <v>#N/A</v>
      </c>
      <c r="N227" s="93" t="e">
        <f>(NDC_Data[[#This Row],[340B Price]]*NDC_Data[[#This Row],[Annual 340B Purchases]])-NDC_Data[[#This Row],[Annual Spend at 340B]]</f>
        <v>#N/A</v>
      </c>
      <c r="O227" s="93" t="e">
        <f>(K227-J227)*I227*'Drug Cost Impact Summary'!$E$13</f>
        <v>#N/A</v>
      </c>
      <c r="P227" s="93" t="e">
        <f>NDC_Data[[#This Row],[Annual Spend at WAC]]-NDC_Data[[#This Row],[Annual Spend at 340B]]</f>
        <v>#N/A</v>
      </c>
      <c r="Q227" s="94" t="str">
        <f>IFERROR(NDC_Data[[#This Row],[Annual Inrease in Upfront Inventory Spend]]/NDC_Data[[#This Row],[Annual Spend at 340B]],"0")</f>
        <v>0</v>
      </c>
      <c r="R227" s="93" t="e">
        <f>NDC_Data[[#This Row],[Annual Impact of Lost COGS Discount]]+NDC_Data[[#This Row],[Annual Impact of Denied Rebates]]</f>
        <v>#N/A</v>
      </c>
      <c r="S227" s="95" t="str">
        <f>IFERROR(NDC_Data[[#This Row],[Total Annual Increase in Net Spend]]/NDC_Data[[#This Row],[Annual Spend at 340B]],"0")</f>
        <v>0</v>
      </c>
      <c r="T227" s="86"/>
      <c r="U227" s="96" t="e">
        <f>(NDC_Data[[#This Row],[WAC Price]]-NDC_Data[[#This Row],[340B Price]])*(NDC_Data[[#This Row],[Annual 340B Purchases]]/365*30)</f>
        <v>#N/A</v>
      </c>
      <c r="V227" s="93" t="e">
        <f>(NDC_Data[[#This Row],[WAC Price]]-NDC_Data[[#This Row],[340B Price]])*(NDC_Data[[#This Row],[Annual 340B Purchases]]/365*45)</f>
        <v>#N/A</v>
      </c>
      <c r="W227" s="93" t="e">
        <f>(NDC_Data[[#This Row],[WAC Price]]-NDC_Data[[#This Row],[340B Price]])*(NDC_Data[[#This Row],[Annual 340B Purchases]]/365*60)</f>
        <v>#N/A</v>
      </c>
      <c r="X227" s="97" t="e">
        <f>(NDC_Data[[#This Row],[WAC Price]]-NDC_Data[[#This Row],[340B Price]])*(NDC_Data[[#This Row],[Annual 340B Purchases]]/365*90)</f>
        <v>#N/A</v>
      </c>
      <c r="Z227" s="77"/>
      <c r="AA227" s="78"/>
    </row>
    <row r="228" spans="1:27" x14ac:dyDescent="0.25">
      <c r="A228" s="79">
        <v>69100101</v>
      </c>
      <c r="B228" s="80" t="s">
        <v>74</v>
      </c>
      <c r="C228" s="32" t="s">
        <v>299</v>
      </c>
      <c r="D228" s="32" t="s">
        <v>27</v>
      </c>
      <c r="E228" s="32" t="s">
        <v>101</v>
      </c>
      <c r="F228" s="32" t="s">
        <v>101</v>
      </c>
      <c r="G228" s="32" t="s">
        <v>102</v>
      </c>
      <c r="H228" s="32" t="s">
        <v>137</v>
      </c>
      <c r="I228" s="81">
        <f>SUMIFS('Historical Purchases'!Q:Q,'Historical Purchases'!N:N,NDC_Data[[#This Row],[NDC]])</f>
        <v>0</v>
      </c>
      <c r="J228" s="10" t="e">
        <f>_xlfn.XLOOKUP(NDC_Data[[#This Row],[NDC]],'Pricing Data'!C:C,'Pricing Data'!F:F)</f>
        <v>#N/A</v>
      </c>
      <c r="K228" s="11" t="e">
        <f>_xlfn.XLOOKUP(NDC_Data[[#This Row],[NDC]],'Pricing Data'!C:C,'Pricing Data'!J:J)</f>
        <v>#N/A</v>
      </c>
      <c r="L228" s="82" t="e">
        <f>I228*(J228-(NDC_Data[[#This Row],[340B Price]]*'Drug Cost Impact Summary'!$D$13))</f>
        <v>#N/A</v>
      </c>
      <c r="M228" s="82" t="e">
        <f>(NDC_Data[[#This Row],[WAC Price]])*(NDC_Data[[#This Row],[Annual 340B Purchases]])</f>
        <v>#N/A</v>
      </c>
      <c r="N228" s="83" t="e">
        <f>(NDC_Data[[#This Row],[340B Price]]*NDC_Data[[#This Row],[Annual 340B Purchases]])-NDC_Data[[#This Row],[Annual Spend at 340B]]</f>
        <v>#N/A</v>
      </c>
      <c r="O228" s="83" t="e">
        <f>(K228-J228)*I228*'Drug Cost Impact Summary'!$E$13</f>
        <v>#N/A</v>
      </c>
      <c r="P228" s="83" t="e">
        <f>NDC_Data[[#This Row],[Annual Spend at WAC]]-NDC_Data[[#This Row],[Annual Spend at 340B]]</f>
        <v>#N/A</v>
      </c>
      <c r="Q228" s="84" t="str">
        <f>IFERROR(NDC_Data[[#This Row],[Annual Inrease in Upfront Inventory Spend]]/NDC_Data[[#This Row],[Annual Spend at 340B]],"0")</f>
        <v>0</v>
      </c>
      <c r="R228" s="83" t="e">
        <f>NDC_Data[[#This Row],[Annual Impact of Lost COGS Discount]]+NDC_Data[[#This Row],[Annual Impact of Denied Rebates]]</f>
        <v>#N/A</v>
      </c>
      <c r="S228" s="85" t="str">
        <f>IFERROR(NDC_Data[[#This Row],[Total Annual Increase in Net Spend]]/NDC_Data[[#This Row],[Annual Spend at 340B]],"0")</f>
        <v>0</v>
      </c>
      <c r="T228" s="86"/>
      <c r="U228" s="87" t="e">
        <f>(NDC_Data[[#This Row],[WAC Price]]-NDC_Data[[#This Row],[340B Price]])*(NDC_Data[[#This Row],[Annual 340B Purchases]]/365*30)</f>
        <v>#N/A</v>
      </c>
      <c r="V228" s="83" t="e">
        <f>(NDC_Data[[#This Row],[WAC Price]]-NDC_Data[[#This Row],[340B Price]])*(NDC_Data[[#This Row],[Annual 340B Purchases]]/365*45)</f>
        <v>#N/A</v>
      </c>
      <c r="W228" s="83" t="e">
        <f>(NDC_Data[[#This Row],[WAC Price]]-NDC_Data[[#This Row],[340B Price]])*(NDC_Data[[#This Row],[Annual 340B Purchases]]/365*60)</f>
        <v>#N/A</v>
      </c>
      <c r="X228" s="88" t="e">
        <f>(NDC_Data[[#This Row],[WAC Price]]-NDC_Data[[#This Row],[340B Price]])*(NDC_Data[[#This Row],[Annual 340B Purchases]]/365*90)</f>
        <v>#N/A</v>
      </c>
      <c r="Z228" s="77"/>
      <c r="AA228" s="78"/>
    </row>
    <row r="229" spans="1:27" x14ac:dyDescent="0.25">
      <c r="A229" s="89">
        <v>69050130</v>
      </c>
      <c r="B229" s="90" t="s">
        <v>74</v>
      </c>
      <c r="C229" s="91" t="s">
        <v>300</v>
      </c>
      <c r="D229" s="91" t="s">
        <v>27</v>
      </c>
      <c r="E229" s="91" t="s">
        <v>101</v>
      </c>
      <c r="F229" s="91" t="s">
        <v>101</v>
      </c>
      <c r="G229" s="91" t="s">
        <v>102</v>
      </c>
      <c r="H229" s="91" t="s">
        <v>117</v>
      </c>
      <c r="I229" s="81">
        <f>SUMIFS('Historical Purchases'!Q:Q,'Historical Purchases'!N:N,NDC_Data[[#This Row],[NDC]])</f>
        <v>0</v>
      </c>
      <c r="J229" s="10" t="e">
        <f>_xlfn.XLOOKUP(NDC_Data[[#This Row],[NDC]],'Pricing Data'!C:C,'Pricing Data'!F:F)</f>
        <v>#N/A</v>
      </c>
      <c r="K229" s="11" t="e">
        <f>_xlfn.XLOOKUP(NDC_Data[[#This Row],[NDC]],'Pricing Data'!C:C,'Pricing Data'!J:J)</f>
        <v>#N/A</v>
      </c>
      <c r="L229" s="92" t="e">
        <f>I229*(J229-(NDC_Data[[#This Row],[340B Price]]*'Drug Cost Impact Summary'!$D$13))</f>
        <v>#N/A</v>
      </c>
      <c r="M229" s="92" t="e">
        <f>(NDC_Data[[#This Row],[WAC Price]])*(NDC_Data[[#This Row],[Annual 340B Purchases]])</f>
        <v>#N/A</v>
      </c>
      <c r="N229" s="93" t="e">
        <f>(NDC_Data[[#This Row],[340B Price]]*NDC_Data[[#This Row],[Annual 340B Purchases]])-NDC_Data[[#This Row],[Annual Spend at 340B]]</f>
        <v>#N/A</v>
      </c>
      <c r="O229" s="93" t="e">
        <f>(K229-J229)*I229*'Drug Cost Impact Summary'!$E$13</f>
        <v>#N/A</v>
      </c>
      <c r="P229" s="93" t="e">
        <f>NDC_Data[[#This Row],[Annual Spend at WAC]]-NDC_Data[[#This Row],[Annual Spend at 340B]]</f>
        <v>#N/A</v>
      </c>
      <c r="Q229" s="94" t="str">
        <f>IFERROR(NDC_Data[[#This Row],[Annual Inrease in Upfront Inventory Spend]]/NDC_Data[[#This Row],[Annual Spend at 340B]],"0")</f>
        <v>0</v>
      </c>
      <c r="R229" s="93" t="e">
        <f>NDC_Data[[#This Row],[Annual Impact of Lost COGS Discount]]+NDC_Data[[#This Row],[Annual Impact of Denied Rebates]]</f>
        <v>#N/A</v>
      </c>
      <c r="S229" s="95" t="str">
        <f>IFERROR(NDC_Data[[#This Row],[Total Annual Increase in Net Spend]]/NDC_Data[[#This Row],[Annual Spend at 340B]],"0")</f>
        <v>0</v>
      </c>
      <c r="T229" s="86"/>
      <c r="U229" s="96" t="e">
        <f>(NDC_Data[[#This Row],[WAC Price]]-NDC_Data[[#This Row],[340B Price]])*(NDC_Data[[#This Row],[Annual 340B Purchases]]/365*30)</f>
        <v>#N/A</v>
      </c>
      <c r="V229" s="93" t="e">
        <f>(NDC_Data[[#This Row],[WAC Price]]-NDC_Data[[#This Row],[340B Price]])*(NDC_Data[[#This Row],[Annual 340B Purchases]]/365*45)</f>
        <v>#N/A</v>
      </c>
      <c r="W229" s="93" t="e">
        <f>(NDC_Data[[#This Row],[WAC Price]]-NDC_Data[[#This Row],[340B Price]])*(NDC_Data[[#This Row],[Annual 340B Purchases]]/365*60)</f>
        <v>#N/A</v>
      </c>
      <c r="X229" s="97" t="e">
        <f>(NDC_Data[[#This Row],[WAC Price]]-NDC_Data[[#This Row],[340B Price]])*(NDC_Data[[#This Row],[Annual 340B Purchases]]/365*90)</f>
        <v>#N/A</v>
      </c>
      <c r="Z229" s="77"/>
      <c r="AA229" s="78"/>
    </row>
    <row r="230" spans="1:27" x14ac:dyDescent="0.25">
      <c r="A230" s="79">
        <v>69050230</v>
      </c>
      <c r="B230" s="80" t="s">
        <v>74</v>
      </c>
      <c r="C230" s="32" t="s">
        <v>301</v>
      </c>
      <c r="D230" s="32" t="s">
        <v>27</v>
      </c>
      <c r="E230" s="32" t="s">
        <v>101</v>
      </c>
      <c r="F230" s="32" t="s">
        <v>101</v>
      </c>
      <c r="G230" s="32" t="s">
        <v>102</v>
      </c>
      <c r="H230" s="32" t="s">
        <v>117</v>
      </c>
      <c r="I230" s="81">
        <f>SUMIFS('Historical Purchases'!Q:Q,'Historical Purchases'!N:N,NDC_Data[[#This Row],[NDC]])</f>
        <v>0</v>
      </c>
      <c r="J230" s="10" t="e">
        <f>_xlfn.XLOOKUP(NDC_Data[[#This Row],[NDC]],'Pricing Data'!C:C,'Pricing Data'!F:F)</f>
        <v>#N/A</v>
      </c>
      <c r="K230" s="11" t="e">
        <f>_xlfn.XLOOKUP(NDC_Data[[#This Row],[NDC]],'Pricing Data'!C:C,'Pricing Data'!J:J)</f>
        <v>#N/A</v>
      </c>
      <c r="L230" s="82" t="e">
        <f>I230*(J230-(NDC_Data[[#This Row],[340B Price]]*'Drug Cost Impact Summary'!$D$13))</f>
        <v>#N/A</v>
      </c>
      <c r="M230" s="82" t="e">
        <f>(NDC_Data[[#This Row],[WAC Price]])*(NDC_Data[[#This Row],[Annual 340B Purchases]])</f>
        <v>#N/A</v>
      </c>
      <c r="N230" s="83" t="e">
        <f>(NDC_Data[[#This Row],[340B Price]]*NDC_Data[[#This Row],[Annual 340B Purchases]])-NDC_Data[[#This Row],[Annual Spend at 340B]]</f>
        <v>#N/A</v>
      </c>
      <c r="O230" s="83" t="e">
        <f>(K230-J230)*I230*'Drug Cost Impact Summary'!$E$13</f>
        <v>#N/A</v>
      </c>
      <c r="P230" s="83" t="e">
        <f>NDC_Data[[#This Row],[Annual Spend at WAC]]-NDC_Data[[#This Row],[Annual Spend at 340B]]</f>
        <v>#N/A</v>
      </c>
      <c r="Q230" s="84" t="str">
        <f>IFERROR(NDC_Data[[#This Row],[Annual Inrease in Upfront Inventory Spend]]/NDC_Data[[#This Row],[Annual Spend at 340B]],"0")</f>
        <v>0</v>
      </c>
      <c r="R230" s="83" t="e">
        <f>NDC_Data[[#This Row],[Annual Impact of Lost COGS Discount]]+NDC_Data[[#This Row],[Annual Impact of Denied Rebates]]</f>
        <v>#N/A</v>
      </c>
      <c r="S230" s="85" t="str">
        <f>IFERROR(NDC_Data[[#This Row],[Total Annual Increase in Net Spend]]/NDC_Data[[#This Row],[Annual Spend at 340B]],"0")</f>
        <v>0</v>
      </c>
      <c r="T230" s="86"/>
      <c r="U230" s="87" t="e">
        <f>(NDC_Data[[#This Row],[WAC Price]]-NDC_Data[[#This Row],[340B Price]])*(NDC_Data[[#This Row],[Annual 340B Purchases]]/365*30)</f>
        <v>#N/A</v>
      </c>
      <c r="V230" s="83" t="e">
        <f>(NDC_Data[[#This Row],[WAC Price]]-NDC_Data[[#This Row],[340B Price]])*(NDC_Data[[#This Row],[Annual 340B Purchases]]/365*45)</f>
        <v>#N/A</v>
      </c>
      <c r="W230" s="83" t="e">
        <f>(NDC_Data[[#This Row],[WAC Price]]-NDC_Data[[#This Row],[340B Price]])*(NDC_Data[[#This Row],[Annual 340B Purchases]]/365*60)</f>
        <v>#N/A</v>
      </c>
      <c r="X230" s="88" t="e">
        <f>(NDC_Data[[#This Row],[WAC Price]]-NDC_Data[[#This Row],[340B Price]])*(NDC_Data[[#This Row],[Annual 340B Purchases]]/365*90)</f>
        <v>#N/A</v>
      </c>
      <c r="Z230" s="77"/>
      <c r="AA230" s="78"/>
    </row>
    <row r="231" spans="1:27" x14ac:dyDescent="0.25">
      <c r="A231" s="89">
        <v>50242004062</v>
      </c>
      <c r="B231" s="90" t="s">
        <v>67</v>
      </c>
      <c r="C231" s="91" t="s">
        <v>195</v>
      </c>
      <c r="D231" s="91" t="s">
        <v>31</v>
      </c>
      <c r="E231" s="91" t="s">
        <v>101</v>
      </c>
      <c r="F231" s="91" t="s">
        <v>101</v>
      </c>
      <c r="G231" s="91" t="s">
        <v>102</v>
      </c>
      <c r="H231" s="91" t="s">
        <v>103</v>
      </c>
      <c r="I231" s="81">
        <f>SUMIFS('Historical Purchases'!Q:Q,'Historical Purchases'!N:N,NDC_Data[[#This Row],[NDC]])</f>
        <v>0</v>
      </c>
      <c r="J231" s="10" t="e">
        <f>_xlfn.XLOOKUP(NDC_Data[[#This Row],[NDC]],'Pricing Data'!C:C,'Pricing Data'!F:F)</f>
        <v>#N/A</v>
      </c>
      <c r="K231" s="11" t="e">
        <f>_xlfn.XLOOKUP(NDC_Data[[#This Row],[NDC]],'Pricing Data'!C:C,'Pricing Data'!J:J)</f>
        <v>#N/A</v>
      </c>
      <c r="L231" s="92" t="e">
        <f>I231*(J231-(NDC_Data[[#This Row],[340B Price]]*'Drug Cost Impact Summary'!$D$13))</f>
        <v>#N/A</v>
      </c>
      <c r="M231" s="92" t="e">
        <f>(NDC_Data[[#This Row],[WAC Price]])*(NDC_Data[[#This Row],[Annual 340B Purchases]])</f>
        <v>#N/A</v>
      </c>
      <c r="N231" s="93" t="e">
        <f>(NDC_Data[[#This Row],[340B Price]]*NDC_Data[[#This Row],[Annual 340B Purchases]])-NDC_Data[[#This Row],[Annual Spend at 340B]]</f>
        <v>#N/A</v>
      </c>
      <c r="O231" s="93" t="e">
        <f>(K231-J231)*I231*'Drug Cost Impact Summary'!$E$13</f>
        <v>#N/A</v>
      </c>
      <c r="P231" s="93" t="e">
        <f>NDC_Data[[#This Row],[Annual Spend at WAC]]-NDC_Data[[#This Row],[Annual Spend at 340B]]</f>
        <v>#N/A</v>
      </c>
      <c r="Q231" s="94" t="str">
        <f>IFERROR(NDC_Data[[#This Row],[Annual Inrease in Upfront Inventory Spend]]/NDC_Data[[#This Row],[Annual Spend at 340B]],"0")</f>
        <v>0</v>
      </c>
      <c r="R231" s="93" t="e">
        <f>NDC_Data[[#This Row],[Annual Impact of Lost COGS Discount]]+NDC_Data[[#This Row],[Annual Impact of Denied Rebates]]</f>
        <v>#N/A</v>
      </c>
      <c r="S231" s="95" t="str">
        <f>IFERROR(NDC_Data[[#This Row],[Total Annual Increase in Net Spend]]/NDC_Data[[#This Row],[Annual Spend at 340B]],"0")</f>
        <v>0</v>
      </c>
      <c r="T231" s="86"/>
      <c r="U231" s="96" t="e">
        <f>(NDC_Data[[#This Row],[WAC Price]]-NDC_Data[[#This Row],[340B Price]])*(NDC_Data[[#This Row],[Annual 340B Purchases]]/365*30)</f>
        <v>#N/A</v>
      </c>
      <c r="V231" s="93" t="e">
        <f>(NDC_Data[[#This Row],[WAC Price]]-NDC_Data[[#This Row],[340B Price]])*(NDC_Data[[#This Row],[Annual 340B Purchases]]/365*45)</f>
        <v>#N/A</v>
      </c>
      <c r="W231" s="93" t="e">
        <f>(NDC_Data[[#This Row],[WAC Price]]-NDC_Data[[#This Row],[340B Price]])*(NDC_Data[[#This Row],[Annual 340B Purchases]]/365*60)</f>
        <v>#N/A</v>
      </c>
      <c r="X231" s="97" t="e">
        <f>(NDC_Data[[#This Row],[WAC Price]]-NDC_Data[[#This Row],[340B Price]])*(NDC_Data[[#This Row],[Annual 340B Purchases]]/365*90)</f>
        <v>#N/A</v>
      </c>
      <c r="Z231" s="77"/>
      <c r="AA231" s="78"/>
    </row>
    <row r="232" spans="1:27" x14ac:dyDescent="0.25">
      <c r="A232" s="79">
        <v>50242021555</v>
      </c>
      <c r="B232" s="80" t="s">
        <v>67</v>
      </c>
      <c r="C232" s="32" t="s">
        <v>196</v>
      </c>
      <c r="D232" s="32" t="s">
        <v>31</v>
      </c>
      <c r="E232" s="32" t="s">
        <v>101</v>
      </c>
      <c r="F232" s="32" t="s">
        <v>101</v>
      </c>
      <c r="G232" s="32" t="s">
        <v>102</v>
      </c>
      <c r="H232" s="32" t="s">
        <v>197</v>
      </c>
      <c r="I232" s="81">
        <f>SUMIFS('Historical Purchases'!Q:Q,'Historical Purchases'!N:N,NDC_Data[[#This Row],[NDC]])</f>
        <v>0</v>
      </c>
      <c r="J232" s="10" t="e">
        <f>_xlfn.XLOOKUP(NDC_Data[[#This Row],[NDC]],'Pricing Data'!C:C,'Pricing Data'!F:F)</f>
        <v>#N/A</v>
      </c>
      <c r="K232" s="11" t="e">
        <f>_xlfn.XLOOKUP(NDC_Data[[#This Row],[NDC]],'Pricing Data'!C:C,'Pricing Data'!J:J)</f>
        <v>#N/A</v>
      </c>
      <c r="L232" s="82" t="e">
        <f>I232*(J232-(NDC_Data[[#This Row],[340B Price]]*'Drug Cost Impact Summary'!$D$13))</f>
        <v>#N/A</v>
      </c>
      <c r="M232" s="82" t="e">
        <f>(NDC_Data[[#This Row],[WAC Price]])*(NDC_Data[[#This Row],[Annual 340B Purchases]])</f>
        <v>#N/A</v>
      </c>
      <c r="N232" s="83" t="e">
        <f>(NDC_Data[[#This Row],[340B Price]]*NDC_Data[[#This Row],[Annual 340B Purchases]])-NDC_Data[[#This Row],[Annual Spend at 340B]]</f>
        <v>#N/A</v>
      </c>
      <c r="O232" s="83" t="e">
        <f>(K232-J232)*I232*'Drug Cost Impact Summary'!$E$13</f>
        <v>#N/A</v>
      </c>
      <c r="P232" s="83" t="e">
        <f>NDC_Data[[#This Row],[Annual Spend at WAC]]-NDC_Data[[#This Row],[Annual Spend at 340B]]</f>
        <v>#N/A</v>
      </c>
      <c r="Q232" s="84" t="str">
        <f>IFERROR(NDC_Data[[#This Row],[Annual Inrease in Upfront Inventory Spend]]/NDC_Data[[#This Row],[Annual Spend at 340B]],"0")</f>
        <v>0</v>
      </c>
      <c r="R232" s="83" t="e">
        <f>NDC_Data[[#This Row],[Annual Impact of Lost COGS Discount]]+NDC_Data[[#This Row],[Annual Impact of Denied Rebates]]</f>
        <v>#N/A</v>
      </c>
      <c r="S232" s="85" t="str">
        <f>IFERROR(NDC_Data[[#This Row],[Total Annual Increase in Net Spend]]/NDC_Data[[#This Row],[Annual Spend at 340B]],"0")</f>
        <v>0</v>
      </c>
      <c r="T232" s="86"/>
      <c r="U232" s="87" t="e">
        <f>(NDC_Data[[#This Row],[WAC Price]]-NDC_Data[[#This Row],[340B Price]])*(NDC_Data[[#This Row],[Annual 340B Purchases]]/365*30)</f>
        <v>#N/A</v>
      </c>
      <c r="V232" s="83" t="e">
        <f>(NDC_Data[[#This Row],[WAC Price]]-NDC_Data[[#This Row],[340B Price]])*(NDC_Data[[#This Row],[Annual 340B Purchases]]/365*45)</f>
        <v>#N/A</v>
      </c>
      <c r="W232" s="83" t="e">
        <f>(NDC_Data[[#This Row],[WAC Price]]-NDC_Data[[#This Row],[340B Price]])*(NDC_Data[[#This Row],[Annual 340B Purchases]]/365*60)</f>
        <v>#N/A</v>
      </c>
      <c r="X232" s="88" t="e">
        <f>(NDC_Data[[#This Row],[WAC Price]]-NDC_Data[[#This Row],[340B Price]])*(NDC_Data[[#This Row],[Annual 340B Purchases]]/365*90)</f>
        <v>#N/A</v>
      </c>
      <c r="Z232" s="77"/>
      <c r="AA232" s="78"/>
    </row>
    <row r="233" spans="1:27" x14ac:dyDescent="0.25">
      <c r="A233" s="89">
        <v>50242021501</v>
      </c>
      <c r="B233" s="90" t="s">
        <v>67</v>
      </c>
      <c r="C233" s="91" t="s">
        <v>198</v>
      </c>
      <c r="D233" s="91" t="s">
        <v>31</v>
      </c>
      <c r="E233" s="91" t="s">
        <v>101</v>
      </c>
      <c r="F233" s="91" t="s">
        <v>101</v>
      </c>
      <c r="G233" s="91" t="s">
        <v>102</v>
      </c>
      <c r="H233" s="91" t="s">
        <v>197</v>
      </c>
      <c r="I233" s="81">
        <f>SUMIFS('Historical Purchases'!Q:Q,'Historical Purchases'!N:N,NDC_Data[[#This Row],[NDC]])</f>
        <v>0</v>
      </c>
      <c r="J233" s="10" t="e">
        <f>_xlfn.XLOOKUP(NDC_Data[[#This Row],[NDC]],'Pricing Data'!C:C,'Pricing Data'!F:F)</f>
        <v>#N/A</v>
      </c>
      <c r="K233" s="11" t="e">
        <f>_xlfn.XLOOKUP(NDC_Data[[#This Row],[NDC]],'Pricing Data'!C:C,'Pricing Data'!J:J)</f>
        <v>#N/A</v>
      </c>
      <c r="L233" s="92" t="e">
        <f>I233*(J233-(NDC_Data[[#This Row],[340B Price]]*'Drug Cost Impact Summary'!$D$13))</f>
        <v>#N/A</v>
      </c>
      <c r="M233" s="92" t="e">
        <f>(NDC_Data[[#This Row],[WAC Price]])*(NDC_Data[[#This Row],[Annual 340B Purchases]])</f>
        <v>#N/A</v>
      </c>
      <c r="N233" s="93" t="e">
        <f>(NDC_Data[[#This Row],[340B Price]]*NDC_Data[[#This Row],[Annual 340B Purchases]])-NDC_Data[[#This Row],[Annual Spend at 340B]]</f>
        <v>#N/A</v>
      </c>
      <c r="O233" s="93" t="e">
        <f>(K233-J233)*I233*'Drug Cost Impact Summary'!$E$13</f>
        <v>#N/A</v>
      </c>
      <c r="P233" s="93" t="e">
        <f>NDC_Data[[#This Row],[Annual Spend at WAC]]-NDC_Data[[#This Row],[Annual Spend at 340B]]</f>
        <v>#N/A</v>
      </c>
      <c r="Q233" s="94" t="str">
        <f>IFERROR(NDC_Data[[#This Row],[Annual Inrease in Upfront Inventory Spend]]/NDC_Data[[#This Row],[Annual Spend at 340B]],"0")</f>
        <v>0</v>
      </c>
      <c r="R233" s="93" t="e">
        <f>NDC_Data[[#This Row],[Annual Impact of Lost COGS Discount]]+NDC_Data[[#This Row],[Annual Impact of Denied Rebates]]</f>
        <v>#N/A</v>
      </c>
      <c r="S233" s="95" t="str">
        <f>IFERROR(NDC_Data[[#This Row],[Total Annual Increase in Net Spend]]/NDC_Data[[#This Row],[Annual Spend at 340B]],"0")</f>
        <v>0</v>
      </c>
      <c r="T233" s="86"/>
      <c r="U233" s="96" t="e">
        <f>(NDC_Data[[#This Row],[WAC Price]]-NDC_Data[[#This Row],[340B Price]])*(NDC_Data[[#This Row],[Annual 340B Purchases]]/365*30)</f>
        <v>#N/A</v>
      </c>
      <c r="V233" s="93" t="e">
        <f>(NDC_Data[[#This Row],[WAC Price]]-NDC_Data[[#This Row],[340B Price]])*(NDC_Data[[#This Row],[Annual 340B Purchases]]/365*45)</f>
        <v>#N/A</v>
      </c>
      <c r="W233" s="93" t="e">
        <f>(NDC_Data[[#This Row],[WAC Price]]-NDC_Data[[#This Row],[340B Price]])*(NDC_Data[[#This Row],[Annual 340B Purchases]]/365*60)</f>
        <v>#N/A</v>
      </c>
      <c r="X233" s="97" t="e">
        <f>(NDC_Data[[#This Row],[WAC Price]]-NDC_Data[[#This Row],[340B Price]])*(NDC_Data[[#This Row],[Annual 340B Purchases]]/365*90)</f>
        <v>#N/A</v>
      </c>
      <c r="Z233" s="77"/>
      <c r="AA233" s="78"/>
    </row>
    <row r="234" spans="1:27" x14ac:dyDescent="0.25">
      <c r="A234" s="79">
        <v>50242021503</v>
      </c>
      <c r="B234" s="80" t="s">
        <v>67</v>
      </c>
      <c r="C234" s="32" t="s">
        <v>198</v>
      </c>
      <c r="D234" s="32" t="s">
        <v>31</v>
      </c>
      <c r="E234" s="32" t="s">
        <v>101</v>
      </c>
      <c r="F234" s="32" t="s">
        <v>101</v>
      </c>
      <c r="G234" s="32" t="s">
        <v>102</v>
      </c>
      <c r="H234" s="32" t="s">
        <v>197</v>
      </c>
      <c r="I234" s="81">
        <f>SUMIFS('Historical Purchases'!Q:Q,'Historical Purchases'!N:N,NDC_Data[[#This Row],[NDC]])</f>
        <v>0</v>
      </c>
      <c r="J234" s="10" t="e">
        <f>_xlfn.XLOOKUP(NDC_Data[[#This Row],[NDC]],'Pricing Data'!C:C,'Pricing Data'!F:F)</f>
        <v>#N/A</v>
      </c>
      <c r="K234" s="11" t="e">
        <f>_xlfn.XLOOKUP(NDC_Data[[#This Row],[NDC]],'Pricing Data'!C:C,'Pricing Data'!J:J)</f>
        <v>#N/A</v>
      </c>
      <c r="L234" s="82" t="e">
        <f>I234*(J234-(NDC_Data[[#This Row],[340B Price]]*'Drug Cost Impact Summary'!$D$13))</f>
        <v>#N/A</v>
      </c>
      <c r="M234" s="82" t="e">
        <f>(NDC_Data[[#This Row],[WAC Price]])*(NDC_Data[[#This Row],[Annual 340B Purchases]])</f>
        <v>#N/A</v>
      </c>
      <c r="N234" s="83" t="e">
        <f>(NDC_Data[[#This Row],[340B Price]]*NDC_Data[[#This Row],[Annual 340B Purchases]])-NDC_Data[[#This Row],[Annual Spend at 340B]]</f>
        <v>#N/A</v>
      </c>
      <c r="O234" s="83" t="e">
        <f>(K234-J234)*I234*'Drug Cost Impact Summary'!$E$13</f>
        <v>#N/A</v>
      </c>
      <c r="P234" s="83" t="e">
        <f>NDC_Data[[#This Row],[Annual Spend at WAC]]-NDC_Data[[#This Row],[Annual Spend at 340B]]</f>
        <v>#N/A</v>
      </c>
      <c r="Q234" s="84" t="str">
        <f>IFERROR(NDC_Data[[#This Row],[Annual Inrease in Upfront Inventory Spend]]/NDC_Data[[#This Row],[Annual Spend at 340B]],"0")</f>
        <v>0</v>
      </c>
      <c r="R234" s="83" t="e">
        <f>NDC_Data[[#This Row],[Annual Impact of Lost COGS Discount]]+NDC_Data[[#This Row],[Annual Impact of Denied Rebates]]</f>
        <v>#N/A</v>
      </c>
      <c r="S234" s="85" t="str">
        <f>IFERROR(NDC_Data[[#This Row],[Total Annual Increase in Net Spend]]/NDC_Data[[#This Row],[Annual Spend at 340B]],"0")</f>
        <v>0</v>
      </c>
      <c r="T234" s="86"/>
      <c r="U234" s="87" t="e">
        <f>(NDC_Data[[#This Row],[WAC Price]]-NDC_Data[[#This Row],[340B Price]])*(NDC_Data[[#This Row],[Annual 340B Purchases]]/365*30)</f>
        <v>#N/A</v>
      </c>
      <c r="V234" s="83" t="e">
        <f>(NDC_Data[[#This Row],[WAC Price]]-NDC_Data[[#This Row],[340B Price]])*(NDC_Data[[#This Row],[Annual 340B Purchases]]/365*45)</f>
        <v>#N/A</v>
      </c>
      <c r="W234" s="83" t="e">
        <f>(NDC_Data[[#This Row],[WAC Price]]-NDC_Data[[#This Row],[340B Price]])*(NDC_Data[[#This Row],[Annual 340B Purchases]]/365*60)</f>
        <v>#N/A</v>
      </c>
      <c r="X234" s="88" t="e">
        <f>(NDC_Data[[#This Row],[WAC Price]]-NDC_Data[[#This Row],[340B Price]])*(NDC_Data[[#This Row],[Annual 340B Purchases]]/365*90)</f>
        <v>#N/A</v>
      </c>
      <c r="Z234" s="77"/>
      <c r="AA234" s="78"/>
    </row>
    <row r="235" spans="1:27" x14ac:dyDescent="0.25">
      <c r="A235" s="89">
        <v>50242022755</v>
      </c>
      <c r="B235" s="90" t="s">
        <v>67</v>
      </c>
      <c r="C235" s="91" t="s">
        <v>199</v>
      </c>
      <c r="D235" s="91" t="s">
        <v>31</v>
      </c>
      <c r="E235" s="91" t="s">
        <v>101</v>
      </c>
      <c r="F235" s="91" t="s">
        <v>101</v>
      </c>
      <c r="G235" s="91" t="s">
        <v>102</v>
      </c>
      <c r="H235" s="91" t="s">
        <v>200</v>
      </c>
      <c r="I235" s="81">
        <f>SUMIFS('Historical Purchases'!Q:Q,'Historical Purchases'!N:N,NDC_Data[[#This Row],[NDC]])</f>
        <v>0</v>
      </c>
      <c r="J235" s="10" t="e">
        <f>_xlfn.XLOOKUP(NDC_Data[[#This Row],[NDC]],'Pricing Data'!C:C,'Pricing Data'!F:F)</f>
        <v>#N/A</v>
      </c>
      <c r="K235" s="11" t="e">
        <f>_xlfn.XLOOKUP(NDC_Data[[#This Row],[NDC]],'Pricing Data'!C:C,'Pricing Data'!J:J)</f>
        <v>#N/A</v>
      </c>
      <c r="L235" s="92" t="e">
        <f>I235*(J235-(NDC_Data[[#This Row],[340B Price]]*'Drug Cost Impact Summary'!$D$13))</f>
        <v>#N/A</v>
      </c>
      <c r="M235" s="92" t="e">
        <f>(NDC_Data[[#This Row],[WAC Price]])*(NDC_Data[[#This Row],[Annual 340B Purchases]])</f>
        <v>#N/A</v>
      </c>
      <c r="N235" s="93" t="e">
        <f>(NDC_Data[[#This Row],[340B Price]]*NDC_Data[[#This Row],[Annual 340B Purchases]])-NDC_Data[[#This Row],[Annual Spend at 340B]]</f>
        <v>#N/A</v>
      </c>
      <c r="O235" s="93" t="e">
        <f>(K235-J235)*I235*'Drug Cost Impact Summary'!$E$13</f>
        <v>#N/A</v>
      </c>
      <c r="P235" s="93" t="e">
        <f>NDC_Data[[#This Row],[Annual Spend at WAC]]-NDC_Data[[#This Row],[Annual Spend at 340B]]</f>
        <v>#N/A</v>
      </c>
      <c r="Q235" s="94" t="str">
        <f>IFERROR(NDC_Data[[#This Row],[Annual Inrease in Upfront Inventory Spend]]/NDC_Data[[#This Row],[Annual Spend at 340B]],"0")</f>
        <v>0</v>
      </c>
      <c r="R235" s="93" t="e">
        <f>NDC_Data[[#This Row],[Annual Impact of Lost COGS Discount]]+NDC_Data[[#This Row],[Annual Impact of Denied Rebates]]</f>
        <v>#N/A</v>
      </c>
      <c r="S235" s="95" t="str">
        <f>IFERROR(NDC_Data[[#This Row],[Total Annual Increase in Net Spend]]/NDC_Data[[#This Row],[Annual Spend at 340B]],"0")</f>
        <v>0</v>
      </c>
      <c r="T235" s="86"/>
      <c r="U235" s="96" t="e">
        <f>(NDC_Data[[#This Row],[WAC Price]]-NDC_Data[[#This Row],[340B Price]])*(NDC_Data[[#This Row],[Annual 340B Purchases]]/365*30)</f>
        <v>#N/A</v>
      </c>
      <c r="V235" s="93" t="e">
        <f>(NDC_Data[[#This Row],[WAC Price]]-NDC_Data[[#This Row],[340B Price]])*(NDC_Data[[#This Row],[Annual 340B Purchases]]/365*45)</f>
        <v>#N/A</v>
      </c>
      <c r="W235" s="93" t="e">
        <f>(NDC_Data[[#This Row],[WAC Price]]-NDC_Data[[#This Row],[340B Price]])*(NDC_Data[[#This Row],[Annual 340B Purchases]]/365*60)</f>
        <v>#N/A</v>
      </c>
      <c r="X235" s="97" t="e">
        <f>(NDC_Data[[#This Row],[WAC Price]]-NDC_Data[[#This Row],[340B Price]])*(NDC_Data[[#This Row],[Annual 340B Purchases]]/365*90)</f>
        <v>#N/A</v>
      </c>
      <c r="Z235" s="77"/>
      <c r="AA235" s="78"/>
    </row>
    <row r="236" spans="1:27" x14ac:dyDescent="0.25">
      <c r="A236" s="79">
        <v>50242022701</v>
      </c>
      <c r="B236" s="80" t="s">
        <v>67</v>
      </c>
      <c r="C236" s="32" t="s">
        <v>201</v>
      </c>
      <c r="D236" s="32" t="s">
        <v>31</v>
      </c>
      <c r="E236" s="32" t="s">
        <v>101</v>
      </c>
      <c r="F236" s="32" t="s">
        <v>101</v>
      </c>
      <c r="G236" s="32" t="s">
        <v>102</v>
      </c>
      <c r="H236" s="32" t="s">
        <v>200</v>
      </c>
      <c r="I236" s="81">
        <f>SUMIFS('Historical Purchases'!Q:Q,'Historical Purchases'!N:N,NDC_Data[[#This Row],[NDC]])</f>
        <v>0</v>
      </c>
      <c r="J236" s="10" t="e">
        <f>_xlfn.XLOOKUP(NDC_Data[[#This Row],[NDC]],'Pricing Data'!C:C,'Pricing Data'!F:F)</f>
        <v>#N/A</v>
      </c>
      <c r="K236" s="11" t="e">
        <f>_xlfn.XLOOKUP(NDC_Data[[#This Row],[NDC]],'Pricing Data'!C:C,'Pricing Data'!J:J)</f>
        <v>#N/A</v>
      </c>
      <c r="L236" s="82" t="e">
        <f>I236*(J236-(NDC_Data[[#This Row],[340B Price]]*'Drug Cost Impact Summary'!$D$13))</f>
        <v>#N/A</v>
      </c>
      <c r="M236" s="82" t="e">
        <f>(NDC_Data[[#This Row],[WAC Price]])*(NDC_Data[[#This Row],[Annual 340B Purchases]])</f>
        <v>#N/A</v>
      </c>
      <c r="N236" s="83" t="e">
        <f>(NDC_Data[[#This Row],[340B Price]]*NDC_Data[[#This Row],[Annual 340B Purchases]])-NDC_Data[[#This Row],[Annual Spend at 340B]]</f>
        <v>#N/A</v>
      </c>
      <c r="O236" s="83" t="e">
        <f>(K236-J236)*I236*'Drug Cost Impact Summary'!$E$13</f>
        <v>#N/A</v>
      </c>
      <c r="P236" s="83" t="e">
        <f>NDC_Data[[#This Row],[Annual Spend at WAC]]-NDC_Data[[#This Row],[Annual Spend at 340B]]</f>
        <v>#N/A</v>
      </c>
      <c r="Q236" s="84" t="str">
        <f>IFERROR(NDC_Data[[#This Row],[Annual Inrease in Upfront Inventory Spend]]/NDC_Data[[#This Row],[Annual Spend at 340B]],"0")</f>
        <v>0</v>
      </c>
      <c r="R236" s="83" t="e">
        <f>NDC_Data[[#This Row],[Annual Impact of Lost COGS Discount]]+NDC_Data[[#This Row],[Annual Impact of Denied Rebates]]</f>
        <v>#N/A</v>
      </c>
      <c r="S236" s="85" t="str">
        <f>IFERROR(NDC_Data[[#This Row],[Total Annual Increase in Net Spend]]/NDC_Data[[#This Row],[Annual Spend at 340B]],"0")</f>
        <v>0</v>
      </c>
      <c r="T236" s="86"/>
      <c r="U236" s="87" t="e">
        <f>(NDC_Data[[#This Row],[WAC Price]]-NDC_Data[[#This Row],[340B Price]])*(NDC_Data[[#This Row],[Annual 340B Purchases]]/365*30)</f>
        <v>#N/A</v>
      </c>
      <c r="V236" s="83" t="e">
        <f>(NDC_Data[[#This Row],[WAC Price]]-NDC_Data[[#This Row],[340B Price]])*(NDC_Data[[#This Row],[Annual 340B Purchases]]/365*45)</f>
        <v>#N/A</v>
      </c>
      <c r="W236" s="83" t="e">
        <f>(NDC_Data[[#This Row],[WAC Price]]-NDC_Data[[#This Row],[340B Price]])*(NDC_Data[[#This Row],[Annual 340B Purchases]]/365*60)</f>
        <v>#N/A</v>
      </c>
      <c r="X236" s="88" t="e">
        <f>(NDC_Data[[#This Row],[WAC Price]]-NDC_Data[[#This Row],[340B Price]])*(NDC_Data[[#This Row],[Annual 340B Purchases]]/365*90)</f>
        <v>#N/A</v>
      </c>
      <c r="Z236" s="77"/>
      <c r="AA236" s="78"/>
    </row>
    <row r="237" spans="1:27" x14ac:dyDescent="0.25">
      <c r="A237" s="89">
        <v>50242021455</v>
      </c>
      <c r="B237" s="90" t="s">
        <v>67</v>
      </c>
      <c r="C237" s="91" t="s">
        <v>202</v>
      </c>
      <c r="D237" s="91" t="s">
        <v>31</v>
      </c>
      <c r="E237" s="91" t="s">
        <v>101</v>
      </c>
      <c r="F237" s="91" t="s">
        <v>101</v>
      </c>
      <c r="G237" s="91" t="s">
        <v>102</v>
      </c>
      <c r="H237" s="91" t="s">
        <v>203</v>
      </c>
      <c r="I237" s="81">
        <f>SUMIFS('Historical Purchases'!Q:Q,'Historical Purchases'!N:N,NDC_Data[[#This Row],[NDC]])</f>
        <v>0</v>
      </c>
      <c r="J237" s="10" t="e">
        <f>_xlfn.XLOOKUP(NDC_Data[[#This Row],[NDC]],'Pricing Data'!C:C,'Pricing Data'!F:F)</f>
        <v>#N/A</v>
      </c>
      <c r="K237" s="11" t="e">
        <f>_xlfn.XLOOKUP(NDC_Data[[#This Row],[NDC]],'Pricing Data'!C:C,'Pricing Data'!J:J)</f>
        <v>#N/A</v>
      </c>
      <c r="L237" s="92" t="e">
        <f>I237*(J237-(NDC_Data[[#This Row],[340B Price]]*'Drug Cost Impact Summary'!$D$13))</f>
        <v>#N/A</v>
      </c>
      <c r="M237" s="92" t="e">
        <f>(NDC_Data[[#This Row],[WAC Price]])*(NDC_Data[[#This Row],[Annual 340B Purchases]])</f>
        <v>#N/A</v>
      </c>
      <c r="N237" s="93" t="e">
        <f>(NDC_Data[[#This Row],[340B Price]]*NDC_Data[[#This Row],[Annual 340B Purchases]])-NDC_Data[[#This Row],[Annual Spend at 340B]]</f>
        <v>#N/A</v>
      </c>
      <c r="O237" s="93" t="e">
        <f>(K237-J237)*I237*'Drug Cost Impact Summary'!$E$13</f>
        <v>#N/A</v>
      </c>
      <c r="P237" s="93" t="e">
        <f>NDC_Data[[#This Row],[Annual Spend at WAC]]-NDC_Data[[#This Row],[Annual Spend at 340B]]</f>
        <v>#N/A</v>
      </c>
      <c r="Q237" s="94" t="str">
        <f>IFERROR(NDC_Data[[#This Row],[Annual Inrease in Upfront Inventory Spend]]/NDC_Data[[#This Row],[Annual Spend at 340B]],"0")</f>
        <v>0</v>
      </c>
      <c r="R237" s="93" t="e">
        <f>NDC_Data[[#This Row],[Annual Impact of Lost COGS Discount]]+NDC_Data[[#This Row],[Annual Impact of Denied Rebates]]</f>
        <v>#N/A</v>
      </c>
      <c r="S237" s="95" t="str">
        <f>IFERROR(NDC_Data[[#This Row],[Total Annual Increase in Net Spend]]/NDC_Data[[#This Row],[Annual Spend at 340B]],"0")</f>
        <v>0</v>
      </c>
      <c r="T237" s="86"/>
      <c r="U237" s="96" t="e">
        <f>(NDC_Data[[#This Row],[WAC Price]]-NDC_Data[[#This Row],[340B Price]])*(NDC_Data[[#This Row],[Annual 340B Purchases]]/365*30)</f>
        <v>#N/A</v>
      </c>
      <c r="V237" s="93" t="e">
        <f>(NDC_Data[[#This Row],[WAC Price]]-NDC_Data[[#This Row],[340B Price]])*(NDC_Data[[#This Row],[Annual 340B Purchases]]/365*45)</f>
        <v>#N/A</v>
      </c>
      <c r="W237" s="93" t="e">
        <f>(NDC_Data[[#This Row],[WAC Price]]-NDC_Data[[#This Row],[340B Price]])*(NDC_Data[[#This Row],[Annual 340B Purchases]]/365*60)</f>
        <v>#N/A</v>
      </c>
      <c r="X237" s="97" t="e">
        <f>(NDC_Data[[#This Row],[WAC Price]]-NDC_Data[[#This Row],[340B Price]])*(NDC_Data[[#This Row],[Annual 340B Purchases]]/365*90)</f>
        <v>#N/A</v>
      </c>
      <c r="Z237" s="77"/>
      <c r="AA237" s="78"/>
    </row>
    <row r="238" spans="1:27" x14ac:dyDescent="0.25">
      <c r="A238" s="79">
        <v>50242021401</v>
      </c>
      <c r="B238" s="80" t="s">
        <v>67</v>
      </c>
      <c r="C238" s="32" t="s">
        <v>204</v>
      </c>
      <c r="D238" s="32" t="s">
        <v>31</v>
      </c>
      <c r="E238" s="32" t="s">
        <v>101</v>
      </c>
      <c r="F238" s="32" t="s">
        <v>101</v>
      </c>
      <c r="G238" s="32" t="s">
        <v>102</v>
      </c>
      <c r="H238" s="32" t="s">
        <v>203</v>
      </c>
      <c r="I238" s="81">
        <f>SUMIFS('Historical Purchases'!Q:Q,'Historical Purchases'!N:N,NDC_Data[[#This Row],[NDC]])</f>
        <v>0</v>
      </c>
      <c r="J238" s="10" t="e">
        <f>_xlfn.XLOOKUP(NDC_Data[[#This Row],[NDC]],'Pricing Data'!C:C,'Pricing Data'!F:F)</f>
        <v>#N/A</v>
      </c>
      <c r="K238" s="11" t="e">
        <f>_xlfn.XLOOKUP(NDC_Data[[#This Row],[NDC]],'Pricing Data'!C:C,'Pricing Data'!J:J)</f>
        <v>#N/A</v>
      </c>
      <c r="L238" s="82" t="e">
        <f>I238*(J238-(NDC_Data[[#This Row],[340B Price]]*'Drug Cost Impact Summary'!$D$13))</f>
        <v>#N/A</v>
      </c>
      <c r="M238" s="82" t="e">
        <f>(NDC_Data[[#This Row],[WAC Price]])*(NDC_Data[[#This Row],[Annual 340B Purchases]])</f>
        <v>#N/A</v>
      </c>
      <c r="N238" s="83" t="e">
        <f>(NDC_Data[[#This Row],[340B Price]]*NDC_Data[[#This Row],[Annual 340B Purchases]])-NDC_Data[[#This Row],[Annual Spend at 340B]]</f>
        <v>#N/A</v>
      </c>
      <c r="O238" s="83" t="e">
        <f>(K238-J238)*I238*'Drug Cost Impact Summary'!$E$13</f>
        <v>#N/A</v>
      </c>
      <c r="P238" s="83" t="e">
        <f>NDC_Data[[#This Row],[Annual Spend at WAC]]-NDC_Data[[#This Row],[Annual Spend at 340B]]</f>
        <v>#N/A</v>
      </c>
      <c r="Q238" s="84" t="str">
        <f>IFERROR(NDC_Data[[#This Row],[Annual Inrease in Upfront Inventory Spend]]/NDC_Data[[#This Row],[Annual Spend at 340B]],"0")</f>
        <v>0</v>
      </c>
      <c r="R238" s="83" t="e">
        <f>NDC_Data[[#This Row],[Annual Impact of Lost COGS Discount]]+NDC_Data[[#This Row],[Annual Impact of Denied Rebates]]</f>
        <v>#N/A</v>
      </c>
      <c r="S238" s="85" t="str">
        <f>IFERROR(NDC_Data[[#This Row],[Total Annual Increase in Net Spend]]/NDC_Data[[#This Row],[Annual Spend at 340B]],"0")</f>
        <v>0</v>
      </c>
      <c r="T238" s="86"/>
      <c r="U238" s="87" t="e">
        <f>(NDC_Data[[#This Row],[WAC Price]]-NDC_Data[[#This Row],[340B Price]])*(NDC_Data[[#This Row],[Annual 340B Purchases]]/365*30)</f>
        <v>#N/A</v>
      </c>
      <c r="V238" s="83" t="e">
        <f>(NDC_Data[[#This Row],[WAC Price]]-NDC_Data[[#This Row],[340B Price]])*(NDC_Data[[#This Row],[Annual 340B Purchases]]/365*45)</f>
        <v>#N/A</v>
      </c>
      <c r="W238" s="83" t="e">
        <f>(NDC_Data[[#This Row],[WAC Price]]-NDC_Data[[#This Row],[340B Price]])*(NDC_Data[[#This Row],[Annual 340B Purchases]]/365*60)</f>
        <v>#N/A</v>
      </c>
      <c r="X238" s="88" t="e">
        <f>(NDC_Data[[#This Row],[WAC Price]]-NDC_Data[[#This Row],[340B Price]])*(NDC_Data[[#This Row],[Annual 340B Purchases]]/365*90)</f>
        <v>#N/A</v>
      </c>
      <c r="Z238" s="77"/>
      <c r="AA238" s="78"/>
    </row>
    <row r="239" spans="1:27" x14ac:dyDescent="0.25">
      <c r="A239" s="89">
        <v>50242021403</v>
      </c>
      <c r="B239" s="90" t="s">
        <v>67</v>
      </c>
      <c r="C239" s="91" t="s">
        <v>204</v>
      </c>
      <c r="D239" s="91" t="s">
        <v>31</v>
      </c>
      <c r="E239" s="91" t="s">
        <v>101</v>
      </c>
      <c r="F239" s="91" t="s">
        <v>101</v>
      </c>
      <c r="G239" s="91" t="s">
        <v>102</v>
      </c>
      <c r="H239" s="91" t="s">
        <v>203</v>
      </c>
      <c r="I239" s="81">
        <f>SUMIFS('Historical Purchases'!Q:Q,'Historical Purchases'!N:N,NDC_Data[[#This Row],[NDC]])</f>
        <v>0</v>
      </c>
      <c r="J239" s="10" t="e">
        <f>_xlfn.XLOOKUP(NDC_Data[[#This Row],[NDC]],'Pricing Data'!C:C,'Pricing Data'!F:F)</f>
        <v>#N/A</v>
      </c>
      <c r="K239" s="11" t="e">
        <f>_xlfn.XLOOKUP(NDC_Data[[#This Row],[NDC]],'Pricing Data'!C:C,'Pricing Data'!J:J)</f>
        <v>#N/A</v>
      </c>
      <c r="L239" s="92" t="e">
        <f>I239*(J239-(NDC_Data[[#This Row],[340B Price]]*'Drug Cost Impact Summary'!$D$13))</f>
        <v>#N/A</v>
      </c>
      <c r="M239" s="92" t="e">
        <f>(NDC_Data[[#This Row],[WAC Price]])*(NDC_Data[[#This Row],[Annual 340B Purchases]])</f>
        <v>#N/A</v>
      </c>
      <c r="N239" s="93" t="e">
        <f>(NDC_Data[[#This Row],[340B Price]]*NDC_Data[[#This Row],[Annual 340B Purchases]])-NDC_Data[[#This Row],[Annual Spend at 340B]]</f>
        <v>#N/A</v>
      </c>
      <c r="O239" s="93" t="e">
        <f>(K239-J239)*I239*'Drug Cost Impact Summary'!$E$13</f>
        <v>#N/A</v>
      </c>
      <c r="P239" s="93" t="e">
        <f>NDC_Data[[#This Row],[Annual Spend at WAC]]-NDC_Data[[#This Row],[Annual Spend at 340B]]</f>
        <v>#N/A</v>
      </c>
      <c r="Q239" s="94" t="str">
        <f>IFERROR(NDC_Data[[#This Row],[Annual Inrease in Upfront Inventory Spend]]/NDC_Data[[#This Row],[Annual Spend at 340B]],"0")</f>
        <v>0</v>
      </c>
      <c r="R239" s="93" t="e">
        <f>NDC_Data[[#This Row],[Annual Impact of Lost COGS Discount]]+NDC_Data[[#This Row],[Annual Impact of Denied Rebates]]</f>
        <v>#N/A</v>
      </c>
      <c r="S239" s="95" t="str">
        <f>IFERROR(NDC_Data[[#This Row],[Total Annual Increase in Net Spend]]/NDC_Data[[#This Row],[Annual Spend at 340B]],"0")</f>
        <v>0</v>
      </c>
      <c r="T239" s="86"/>
      <c r="U239" s="96" t="e">
        <f>(NDC_Data[[#This Row],[WAC Price]]-NDC_Data[[#This Row],[340B Price]])*(NDC_Data[[#This Row],[Annual 340B Purchases]]/365*30)</f>
        <v>#N/A</v>
      </c>
      <c r="V239" s="93" t="e">
        <f>(NDC_Data[[#This Row],[WAC Price]]-NDC_Data[[#This Row],[340B Price]])*(NDC_Data[[#This Row],[Annual 340B Purchases]]/365*45)</f>
        <v>#N/A</v>
      </c>
      <c r="W239" s="93" t="e">
        <f>(NDC_Data[[#This Row],[WAC Price]]-NDC_Data[[#This Row],[340B Price]])*(NDC_Data[[#This Row],[Annual 340B Purchases]]/365*60)</f>
        <v>#N/A</v>
      </c>
      <c r="X239" s="97" t="e">
        <f>(NDC_Data[[#This Row],[WAC Price]]-NDC_Data[[#This Row],[340B Price]])*(NDC_Data[[#This Row],[Annual 340B Purchases]]/365*90)</f>
        <v>#N/A</v>
      </c>
      <c r="Z239" s="77"/>
      <c r="AA239" s="78"/>
    </row>
    <row r="241" spans="12:22" x14ac:dyDescent="0.25">
      <c r="L241" s="2"/>
    </row>
    <row r="242" spans="12:22" x14ac:dyDescent="0.25">
      <c r="L242" s="2"/>
    </row>
    <row r="243" spans="12:22" x14ac:dyDescent="0.25">
      <c r="L243" s="2"/>
      <c r="U243" s="2"/>
      <c r="V243" s="2"/>
    </row>
    <row r="244" spans="12:22" x14ac:dyDescent="0.25">
      <c r="L244" s="2"/>
    </row>
    <row r="245" spans="12:22" x14ac:dyDescent="0.25">
      <c r="L245" s="2"/>
    </row>
    <row r="246" spans="12:22" x14ac:dyDescent="0.25">
      <c r="L246" s="2"/>
    </row>
    <row r="247" spans="12:22" x14ac:dyDescent="0.25">
      <c r="L247" s="2"/>
    </row>
    <row r="248" spans="12:22" x14ac:dyDescent="0.25">
      <c r="L248" s="2"/>
    </row>
    <row r="249" spans="12:22" x14ac:dyDescent="0.25">
      <c r="L249" s="2"/>
    </row>
    <row r="250" spans="12:22" x14ac:dyDescent="0.25">
      <c r="L250" s="2"/>
    </row>
  </sheetData>
  <sheetProtection algorithmName="SHA-512" hashValue="ywAEnRvQ+EN/Djiy2gz3dBQT/db5ayy9m15r0qIY/VgiDhoSpF2Rxay2c81vV2zZ9g4FRLGNFFUjxNCYHFObTA==" saltValue="6F6H77S4k6dno6SnPM7QaA==" spinCount="100000" sheet="1"/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B1AC-8E3D-4722-BDFF-02410BD70CFD}">
  <dimension ref="A1:AB1"/>
  <sheetViews>
    <sheetView topLeftCell="G1" workbookViewId="0">
      <pane ySplit="1" topLeftCell="A2" activePane="bottomLeft" state="frozenSplit"/>
      <selection pane="bottomLeft" activeCell="G2" sqref="A2:XFD1048576"/>
    </sheetView>
  </sheetViews>
  <sheetFormatPr defaultColWidth="9.140625" defaultRowHeight="15" x14ac:dyDescent="0.25"/>
  <cols>
    <col min="1" max="1" width="41" style="45" customWidth="1"/>
    <col min="2" max="2" width="14.28515625" style="45" customWidth="1"/>
    <col min="3" max="3" width="63" style="45" customWidth="1"/>
    <col min="4" max="4" width="18.28515625" style="45" customWidth="1"/>
    <col min="5" max="5" width="32.5703125" style="45" customWidth="1"/>
    <col min="6" max="6" width="32" style="45" customWidth="1"/>
    <col min="7" max="7" width="21.7109375" style="45" customWidth="1"/>
    <col min="8" max="8" width="14.28515625" style="45" customWidth="1"/>
    <col min="9" max="9" width="12.42578125" style="45" customWidth="1"/>
    <col min="10" max="10" width="13.140625" style="45" customWidth="1"/>
    <col min="11" max="11" width="12.7109375" style="45" customWidth="1"/>
    <col min="12" max="12" width="14" style="45" customWidth="1"/>
    <col min="13" max="13" width="17.140625" style="45" customWidth="1"/>
    <col min="14" max="14" width="14" style="106" customWidth="1"/>
    <col min="15" max="15" width="43.85546875" style="45" customWidth="1"/>
    <col min="16" max="16" width="23.42578125" style="45" customWidth="1"/>
    <col min="17" max="17" width="10.42578125" style="45" customWidth="1"/>
    <col min="18" max="18" width="13.7109375" style="45" customWidth="1"/>
    <col min="19" max="19" width="11.85546875" style="45" customWidth="1"/>
    <col min="20" max="20" width="14.42578125" style="45" customWidth="1"/>
    <col min="21" max="22" width="14.28515625" style="45" customWidth="1"/>
    <col min="23" max="23" width="14.140625" style="45" customWidth="1"/>
    <col min="24" max="24" width="30.7109375" style="45" customWidth="1"/>
    <col min="25" max="25" width="16.5703125" style="45" customWidth="1"/>
    <col min="26" max="26" width="17.42578125" style="45" customWidth="1"/>
    <col min="27" max="27" width="22.28515625" style="45" customWidth="1"/>
    <col min="28" max="28" width="40" style="45" customWidth="1"/>
    <col min="29" max="16384" width="9.140625" style="45"/>
  </cols>
  <sheetData>
    <row r="1" spans="1:28" s="4" customFormat="1" x14ac:dyDescent="0.25">
      <c r="A1" s="3" t="s">
        <v>321</v>
      </c>
      <c r="B1" s="3" t="s">
        <v>322</v>
      </c>
      <c r="C1" s="3" t="s">
        <v>323</v>
      </c>
      <c r="D1" s="3" t="s">
        <v>324</v>
      </c>
      <c r="E1" s="3" t="s">
        <v>325</v>
      </c>
      <c r="F1" s="3" t="s">
        <v>326</v>
      </c>
      <c r="G1" s="3" t="s">
        <v>327</v>
      </c>
      <c r="H1" s="3" t="s">
        <v>328</v>
      </c>
      <c r="I1" s="3" t="s">
        <v>329</v>
      </c>
      <c r="J1" s="3" t="s">
        <v>330</v>
      </c>
      <c r="K1" s="3" t="s">
        <v>331</v>
      </c>
      <c r="L1" s="3" t="s">
        <v>332</v>
      </c>
      <c r="M1" s="3" t="s">
        <v>333</v>
      </c>
      <c r="N1" s="105" t="s">
        <v>78</v>
      </c>
      <c r="O1" s="3" t="s">
        <v>334</v>
      </c>
      <c r="P1" s="3" t="s">
        <v>335</v>
      </c>
      <c r="Q1" s="3" t="s">
        <v>336</v>
      </c>
      <c r="R1" s="3" t="s">
        <v>337</v>
      </c>
      <c r="S1" s="3" t="s">
        <v>338</v>
      </c>
      <c r="T1" s="3" t="s">
        <v>339</v>
      </c>
      <c r="U1" s="3" t="s">
        <v>340</v>
      </c>
      <c r="V1" s="3" t="s">
        <v>341</v>
      </c>
      <c r="W1" s="3" t="s">
        <v>342</v>
      </c>
      <c r="X1" s="3" t="s">
        <v>343</v>
      </c>
      <c r="Y1" s="3" t="s">
        <v>344</v>
      </c>
      <c r="Z1" s="3" t="s">
        <v>345</v>
      </c>
      <c r="AA1" s="3" t="s">
        <v>346</v>
      </c>
      <c r="AB1" s="3" t="s">
        <v>347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0326-511A-4133-86B7-945B65AF8C5D}">
  <dimension ref="A1:K1"/>
  <sheetViews>
    <sheetView tabSelected="1" workbookViewId="0">
      <selection activeCell="A2" sqref="A2:XFD1048576"/>
    </sheetView>
  </sheetViews>
  <sheetFormatPr defaultColWidth="8.85546875" defaultRowHeight="15" x14ac:dyDescent="0.25"/>
  <cols>
    <col min="1" max="1" width="27.7109375" style="1" bestFit="1" customWidth="1"/>
    <col min="2" max="2" width="12.85546875" style="1" bestFit="1" customWidth="1"/>
    <col min="3" max="3" width="15.7109375" style="108" bestFit="1" customWidth="1"/>
    <col min="4" max="4" width="11.42578125" style="1" bestFit="1" customWidth="1"/>
    <col min="5" max="5" width="27.42578125" style="1" bestFit="1" customWidth="1"/>
    <col min="6" max="6" width="16.42578125" style="1" bestFit="1" customWidth="1"/>
    <col min="7" max="7" width="33.28515625" style="1" bestFit="1" customWidth="1"/>
    <col min="8" max="8" width="40.5703125" style="1" bestFit="1" customWidth="1"/>
    <col min="9" max="9" width="41.42578125" style="1" bestFit="1" customWidth="1"/>
    <col min="10" max="10" width="9.85546875" style="1" bestFit="1" customWidth="1"/>
    <col min="11" max="11" width="32.85546875" style="1" bestFit="1" customWidth="1"/>
    <col min="12" max="16384" width="8.85546875" style="1"/>
  </cols>
  <sheetData>
    <row r="1" spans="1:11" customFormat="1" x14ac:dyDescent="0.25">
      <c r="A1" t="s">
        <v>348</v>
      </c>
      <c r="B1" t="s">
        <v>335</v>
      </c>
      <c r="C1" s="107" t="s">
        <v>349</v>
      </c>
      <c r="D1" t="s">
        <v>350</v>
      </c>
      <c r="E1" t="s">
        <v>351</v>
      </c>
      <c r="F1" t="s">
        <v>352</v>
      </c>
      <c r="G1" t="s">
        <v>353</v>
      </c>
      <c r="H1" t="s">
        <v>354</v>
      </c>
      <c r="I1" t="s">
        <v>355</v>
      </c>
      <c r="J1" t="s">
        <v>88</v>
      </c>
      <c r="K1" t="s">
        <v>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e7f9b6e-5a93-4daf-abc8-5f02fc440331" xsi:nil="true"/>
    <_ip_UnifiedCompliancePolicyProperties xmlns="http://schemas.microsoft.com/sharepoint/v3" xsi:nil="true"/>
    <lcf76f155ced4ddcb4097134ff3c332f xmlns="372a74eb-73bf-47d1-acdd-c0b364b0a7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9091A903A9947AA3F25A3E86003AC" ma:contentTypeVersion="18" ma:contentTypeDescription="Create a new document." ma:contentTypeScope="" ma:versionID="c3012d0c7ad411f8558cea5b416acec0">
  <xsd:schema xmlns:xsd="http://www.w3.org/2001/XMLSchema" xmlns:xs="http://www.w3.org/2001/XMLSchema" xmlns:p="http://schemas.microsoft.com/office/2006/metadata/properties" xmlns:ns1="http://schemas.microsoft.com/sharepoint/v3" xmlns:ns2="372a74eb-73bf-47d1-acdd-c0b364b0a7cb" xmlns:ns3="3e7f9b6e-5a93-4daf-abc8-5f02fc440331" targetNamespace="http://schemas.microsoft.com/office/2006/metadata/properties" ma:root="true" ma:fieldsID="b07c1650f044886874cf3064ce578acf" ns1:_="" ns2:_="" ns3:_="">
    <xsd:import namespace="http://schemas.microsoft.com/sharepoint/v3"/>
    <xsd:import namespace="372a74eb-73bf-47d1-acdd-c0b364b0a7cb"/>
    <xsd:import namespace="3e7f9b6e-5a93-4daf-abc8-5f02fc440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a74eb-73bf-47d1-acdd-c0b364b0a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e88b87c-097e-415f-b777-002f3b041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9b6e-5a93-4daf-abc8-5f02fc4403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536fa4-684f-444f-8267-92c0a2676736}" ma:internalName="TaxCatchAll" ma:showField="CatchAllData" ma:web="3e7f9b6e-5a93-4daf-abc8-5f02fc440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4C1706-5319-4A4B-8D9D-5372554BDAF7}">
  <ds:schemaRefs>
    <ds:schemaRef ds:uri="372a74eb-73bf-47d1-acdd-c0b364b0a7cb"/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e7f9b6e-5a93-4daf-abc8-5f02fc44033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0B29CF-CF64-46A5-B63F-7564B58C8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979B1-A5D6-499F-83DB-3FD32253B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a74eb-73bf-47d1-acdd-c0b364b0a7cb"/>
    <ds:schemaRef ds:uri="3e7f9b6e-5a93-4daf-abc8-5f02fc440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Drug Cost Impact Summary</vt:lpstr>
      <vt:lpstr>Impact By Manufacturer</vt:lpstr>
      <vt:lpstr>Impact By Drug</vt:lpstr>
      <vt:lpstr>NDC-Level Data</vt:lpstr>
      <vt:lpstr>Historical Purchases</vt:lpstr>
      <vt:lpstr>Pricing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 Yoho</dc:creator>
  <cp:keywords/>
  <dc:description/>
  <cp:lastModifiedBy>Felicity Homsted</cp:lastModifiedBy>
  <cp:revision/>
  <dcterms:created xsi:type="dcterms:W3CDTF">2026-02-25T14:26:41Z</dcterms:created>
  <dcterms:modified xsi:type="dcterms:W3CDTF">2026-04-16T21:02:04Z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0x0101009949091A903A9947AA3F25A3E86003AC</vt:lpwstr>
  </property>
  <property fmtid="{D5CDD505-2E9C-101B-9397-08002B2CF9AE}" pid="3" name="MediaServiceImageTags">
    <vt:lpwstr/>
  </property>
</Properties>
</file>